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ouckova\Desktop\kros\nemcice - finalni\"/>
    </mc:Choice>
  </mc:AlternateContent>
  <bookViews>
    <workbookView xWindow="0" yWindow="0" windowWidth="0" windowHeight="0"/>
  </bookViews>
  <sheets>
    <sheet name="Rekapitulace stavby" sheetId="1" r:id="rId1"/>
    <sheet name="210030-02-01 - Příprava s..." sheetId="2" r:id="rId2"/>
    <sheet name="210030-02-02 - Výsadba" sheetId="3" r:id="rId3"/>
    <sheet name="210030-02-03-01 - Následn..." sheetId="4" r:id="rId4"/>
    <sheet name="210030-02-03-02 - Následn..." sheetId="5" r:id="rId5"/>
    <sheet name="210030-02-03-03 - Následn..." sheetId="6" r:id="rId6"/>
    <sheet name="210030-02-04 - VRN" sheetId="7" r:id="rId7"/>
    <sheet name="Pokyny pro vyplnění" sheetId="8" r:id="rId8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'210030-02-01 - Příprava s...'!$C$82:$K$148</definedName>
    <definedName name="_xlnm.Print_Area" localSheetId="1">'210030-02-01 - Příprava s...'!$C$4:$J$39,'210030-02-01 - Příprava s...'!$C$45:$J$64,'210030-02-01 - Příprava s...'!$C$70:$K$148</definedName>
    <definedName name="_xlnm.Print_Titles" localSheetId="1">'210030-02-01 - Příprava s...'!$82:$82</definedName>
    <definedName name="_xlnm._FilterDatabase" localSheetId="2" hidden="1">'210030-02-02 - Výsadba'!$C$81:$K$177</definedName>
    <definedName name="_xlnm.Print_Area" localSheetId="2">'210030-02-02 - Výsadba'!$C$4:$J$39,'210030-02-02 - Výsadba'!$C$45:$J$63,'210030-02-02 - Výsadba'!$C$69:$K$177</definedName>
    <definedName name="_xlnm.Print_Titles" localSheetId="2">'210030-02-02 - Výsadba'!$81:$81</definedName>
    <definedName name="_xlnm._FilterDatabase" localSheetId="3" hidden="1">'210030-02-03-01 - Následn...'!$C$88:$K$151</definedName>
    <definedName name="_xlnm.Print_Area" localSheetId="3">'210030-02-03-01 - Následn...'!$C$4:$J$41,'210030-02-03-01 - Následn...'!$C$47:$J$68,'210030-02-03-01 - Následn...'!$C$74:$K$151</definedName>
    <definedName name="_xlnm.Print_Titles" localSheetId="3">'210030-02-03-01 - Následn...'!$88:$88</definedName>
    <definedName name="_xlnm._FilterDatabase" localSheetId="4" hidden="1">'210030-02-03-02 - Následn...'!$C$88:$K$148</definedName>
    <definedName name="_xlnm.Print_Area" localSheetId="4">'210030-02-03-02 - Následn...'!$C$4:$J$41,'210030-02-03-02 - Následn...'!$C$47:$J$68,'210030-02-03-02 - Následn...'!$C$74:$K$148</definedName>
    <definedName name="_xlnm.Print_Titles" localSheetId="4">'210030-02-03-02 - Následn...'!$88:$88</definedName>
    <definedName name="_xlnm._FilterDatabase" localSheetId="5" hidden="1">'210030-02-03-03 - Následn...'!$C$88:$K$148</definedName>
    <definedName name="_xlnm.Print_Area" localSheetId="5">'210030-02-03-03 - Následn...'!$C$4:$J$41,'210030-02-03-03 - Následn...'!$C$47:$J$68,'210030-02-03-03 - Následn...'!$C$74:$K$148</definedName>
    <definedName name="_xlnm.Print_Titles" localSheetId="5">'210030-02-03-03 - Následn...'!$88:$88</definedName>
    <definedName name="_xlnm._FilterDatabase" localSheetId="6" hidden="1">'210030-02-04 - VRN'!$C$81:$K$106</definedName>
    <definedName name="_xlnm.Print_Area" localSheetId="6">'210030-02-04 - VRN'!$C$4:$J$39,'210030-02-04 - VRN'!$C$45:$J$63,'210030-02-04 - VRN'!$C$69:$K$106</definedName>
    <definedName name="_xlnm.Print_Titles" localSheetId="6">'210030-02-04 - VRN'!$81:$81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1"/>
  <c i="7" r="J35"/>
  <c i="1" r="AX61"/>
  <c i="7" r="BI105"/>
  <c r="BH105"/>
  <c r="BG105"/>
  <c r="BF105"/>
  <c r="T105"/>
  <c r="T104"/>
  <c r="R105"/>
  <c r="R104"/>
  <c r="P105"/>
  <c r="P104"/>
  <c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6" r="J39"/>
  <c r="J38"/>
  <c i="1" r="AY60"/>
  <c i="6" r="J37"/>
  <c i="1" r="AX60"/>
  <c i="6" r="BI146"/>
  <c r="BH146"/>
  <c r="BG146"/>
  <c r="BF146"/>
  <c r="T146"/>
  <c r="T145"/>
  <c r="R146"/>
  <c r="R145"/>
  <c r="P146"/>
  <c r="P145"/>
  <c r="BI143"/>
  <c r="BH143"/>
  <c r="BG143"/>
  <c r="BF143"/>
  <c r="T143"/>
  <c r="T142"/>
  <c r="R143"/>
  <c r="R142"/>
  <c r="P143"/>
  <c r="P142"/>
  <c r="BI140"/>
  <c r="BH140"/>
  <c r="BG140"/>
  <c r="BF140"/>
  <c r="T140"/>
  <c r="R140"/>
  <c r="P140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18"/>
  <c r="BH118"/>
  <c r="BG118"/>
  <c r="BF118"/>
  <c r="T118"/>
  <c r="R118"/>
  <c r="P118"/>
  <c r="BI113"/>
  <c r="BH113"/>
  <c r="BG113"/>
  <c r="BF113"/>
  <c r="T113"/>
  <c r="R113"/>
  <c r="P113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56"/>
  <c r="E7"/>
  <c r="E50"/>
  <c i="5" r="J39"/>
  <c r="J38"/>
  <c i="1" r="AY59"/>
  <c i="5" r="J37"/>
  <c i="1" r="AX59"/>
  <c i="5" r="BI146"/>
  <c r="BH146"/>
  <c r="BG146"/>
  <c r="BF146"/>
  <c r="T146"/>
  <c r="T145"/>
  <c r="R146"/>
  <c r="R145"/>
  <c r="P146"/>
  <c r="P145"/>
  <c r="BI143"/>
  <c r="BH143"/>
  <c r="BG143"/>
  <c r="BF143"/>
  <c r="T143"/>
  <c r="T142"/>
  <c r="R143"/>
  <c r="R142"/>
  <c r="P143"/>
  <c r="P142"/>
  <c r="BI140"/>
  <c r="BH140"/>
  <c r="BG140"/>
  <c r="BF140"/>
  <c r="T140"/>
  <c r="R140"/>
  <c r="P140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18"/>
  <c r="BH118"/>
  <c r="BG118"/>
  <c r="BF118"/>
  <c r="T118"/>
  <c r="R118"/>
  <c r="P118"/>
  <c r="BI113"/>
  <c r="BH113"/>
  <c r="BG113"/>
  <c r="BF113"/>
  <c r="T113"/>
  <c r="R113"/>
  <c r="P113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56"/>
  <c r="E7"/>
  <c r="E77"/>
  <c i="4" r="J39"/>
  <c r="J38"/>
  <c i="1" r="AY58"/>
  <c i="4" r="J37"/>
  <c i="1" r="AX58"/>
  <c i="4" r="BI149"/>
  <c r="BH149"/>
  <c r="BG149"/>
  <c r="BF149"/>
  <c r="T149"/>
  <c r="T148"/>
  <c r="R149"/>
  <c r="R148"/>
  <c r="P149"/>
  <c r="P148"/>
  <c r="BI146"/>
  <c r="BH146"/>
  <c r="BG146"/>
  <c r="BF146"/>
  <c r="T146"/>
  <c r="T145"/>
  <c r="R146"/>
  <c r="R145"/>
  <c r="P146"/>
  <c r="P145"/>
  <c r="BI143"/>
  <c r="BH143"/>
  <c r="BG143"/>
  <c r="BF143"/>
  <c r="T143"/>
  <c r="R143"/>
  <c r="P143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1"/>
  <c r="BH121"/>
  <c r="BG121"/>
  <c r="BF121"/>
  <c r="T121"/>
  <c r="R121"/>
  <c r="P121"/>
  <c r="BI116"/>
  <c r="BH116"/>
  <c r="BG116"/>
  <c r="BF116"/>
  <c r="T116"/>
  <c r="R116"/>
  <c r="P116"/>
  <c r="BI110"/>
  <c r="BH110"/>
  <c r="BG110"/>
  <c r="BF110"/>
  <c r="T110"/>
  <c r="R110"/>
  <c r="P110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59"/>
  <c r="J19"/>
  <c r="J14"/>
  <c r="J83"/>
  <c r="E7"/>
  <c r="E77"/>
  <c i="3" r="J37"/>
  <c r="J36"/>
  <c i="1" r="AY56"/>
  <c i="3" r="J35"/>
  <c i="1" r="AX56"/>
  <c i="3" r="BI175"/>
  <c r="BH175"/>
  <c r="BG175"/>
  <c r="BF175"/>
  <c r="T175"/>
  <c r="T174"/>
  <c r="R175"/>
  <c r="R174"/>
  <c r="P175"/>
  <c r="P174"/>
  <c r="BI168"/>
  <c r="BH168"/>
  <c r="BG168"/>
  <c r="BF168"/>
  <c r="T168"/>
  <c r="R168"/>
  <c r="P168"/>
  <c r="BI163"/>
  <c r="BH163"/>
  <c r="BG163"/>
  <c r="BF163"/>
  <c r="T163"/>
  <c r="R163"/>
  <c r="P163"/>
  <c r="BI159"/>
  <c r="BH159"/>
  <c r="BG159"/>
  <c r="BF159"/>
  <c r="T159"/>
  <c r="R159"/>
  <c r="P159"/>
  <c r="BI152"/>
  <c r="BH152"/>
  <c r="BG152"/>
  <c r="BF152"/>
  <c r="T152"/>
  <c r="R152"/>
  <c r="P152"/>
  <c r="BI149"/>
  <c r="BH149"/>
  <c r="BG149"/>
  <c r="BF149"/>
  <c r="T149"/>
  <c r="R149"/>
  <c r="P149"/>
  <c r="BI143"/>
  <c r="BH143"/>
  <c r="BG143"/>
  <c r="BF143"/>
  <c r="T143"/>
  <c r="R143"/>
  <c r="P143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BI121"/>
  <c r="BH121"/>
  <c r="BG121"/>
  <c r="BF121"/>
  <c r="T121"/>
  <c r="R121"/>
  <c r="P121"/>
  <c r="BI109"/>
  <c r="BH109"/>
  <c r="BG109"/>
  <c r="BF109"/>
  <c r="T109"/>
  <c r="R109"/>
  <c r="P109"/>
  <c r="BI105"/>
  <c r="BH105"/>
  <c r="BG105"/>
  <c r="BF105"/>
  <c r="T105"/>
  <c r="R105"/>
  <c r="P105"/>
  <c r="BI97"/>
  <c r="BH97"/>
  <c r="BG97"/>
  <c r="BF97"/>
  <c r="T97"/>
  <c r="R97"/>
  <c r="P97"/>
  <c r="BI93"/>
  <c r="BH93"/>
  <c r="BG93"/>
  <c r="BF93"/>
  <c r="T93"/>
  <c r="R93"/>
  <c r="P93"/>
  <c r="BI89"/>
  <c r="BH89"/>
  <c r="BG89"/>
  <c r="BF89"/>
  <c r="T89"/>
  <c r="R89"/>
  <c r="P89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2" r="J37"/>
  <c r="J36"/>
  <c i="1" r="AY55"/>
  <c i="2" r="J35"/>
  <c i="1" r="AX55"/>
  <c i="2" r="BI146"/>
  <c r="BH146"/>
  <c r="BG146"/>
  <c r="BF146"/>
  <c r="T146"/>
  <c r="T145"/>
  <c r="R146"/>
  <c r="R145"/>
  <c r="P146"/>
  <c r="P145"/>
  <c r="BI141"/>
  <c r="BH141"/>
  <c r="BG141"/>
  <c r="BF141"/>
  <c r="T141"/>
  <c r="R141"/>
  <c r="P141"/>
  <c r="BI136"/>
  <c r="BH136"/>
  <c r="BG136"/>
  <c r="BF136"/>
  <c r="T136"/>
  <c r="R136"/>
  <c r="P136"/>
  <c r="BI128"/>
  <c r="BH128"/>
  <c r="BG128"/>
  <c r="BF128"/>
  <c r="T128"/>
  <c r="R128"/>
  <c r="P128"/>
  <c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52"/>
  <c r="E7"/>
  <c r="E48"/>
  <c i="1" r="L50"/>
  <c r="AM50"/>
  <c r="AM49"/>
  <c r="L49"/>
  <c r="AM47"/>
  <c r="L47"/>
  <c r="L45"/>
  <c r="L44"/>
  <c i="2" r="BK110"/>
  <c r="J86"/>
  <c r="J128"/>
  <c r="BK102"/>
  <c i="3" r="BK129"/>
  <c r="J152"/>
  <c r="BK109"/>
  <c r="J141"/>
  <c r="J85"/>
  <c r="BK85"/>
  <c i="4" r="BK110"/>
  <c r="J96"/>
  <c r="J143"/>
  <c r="J106"/>
  <c i="5" r="BK107"/>
  <c r="J140"/>
  <c r="J129"/>
  <c i="6" r="BK129"/>
  <c r="BK133"/>
  <c r="BK103"/>
  <c r="J133"/>
  <c i="7" r="J105"/>
  <c r="BK105"/>
  <c i="2" r="J102"/>
  <c r="BK94"/>
  <c i="3" r="J149"/>
  <c r="BK152"/>
  <c i="4" r="BK143"/>
  <c r="BK149"/>
  <c i="5" r="BK92"/>
  <c i="6" r="BK113"/>
  <c r="BK140"/>
  <c i="2" r="BK106"/>
  <c r="BK146"/>
  <c r="J94"/>
  <c i="3" r="BK149"/>
  <c r="BK159"/>
  <c r="BK105"/>
  <c r="J89"/>
  <c i="4" r="BK121"/>
  <c i="5" r="J98"/>
  <c r="BK98"/>
  <c i="6" r="J125"/>
  <c r="J98"/>
  <c i="7" r="J85"/>
  <c i="2" r="BK118"/>
  <c i="1" r="AS57"/>
  <c i="4" r="J149"/>
  <c r="J103"/>
  <c i="5" r="BK146"/>
  <c r="BK133"/>
  <c i="6" r="BK92"/>
  <c i="7" r="BK100"/>
  <c i="2" r="J90"/>
  <c r="BK128"/>
  <c r="BK141"/>
  <c r="J141"/>
  <c r="J110"/>
  <c r="BK90"/>
  <c i="3" r="BK131"/>
  <c r="BK93"/>
  <c r="J163"/>
  <c r="BK141"/>
  <c r="BK97"/>
  <c r="BK137"/>
  <c r="BK163"/>
  <c r="BK121"/>
  <c i="4" r="J146"/>
  <c r="BK103"/>
  <c r="J99"/>
  <c r="BK99"/>
  <c r="J121"/>
  <c r="BK96"/>
  <c i="5" r="J125"/>
  <c r="J146"/>
  <c r="J92"/>
  <c r="BK103"/>
  <c i="6" r="BK118"/>
  <c r="J143"/>
  <c r="BK125"/>
  <c r="BK143"/>
  <c r="J107"/>
  <c i="7" r="J100"/>
  <c r="BK85"/>
  <c i="2" r="J114"/>
  <c r="BK136"/>
  <c i="3" r="J143"/>
  <c r="BK89"/>
  <c r="J135"/>
  <c r="BK168"/>
  <c i="4" r="BK106"/>
  <c r="BK146"/>
  <c i="5" r="BK143"/>
  <c r="J118"/>
  <c r="BK125"/>
  <c i="6" r="J140"/>
  <c r="BK107"/>
  <c r="J92"/>
  <c i="2" r="J146"/>
  <c r="J136"/>
  <c r="J118"/>
  <c i="3" r="J159"/>
  <c r="J105"/>
  <c r="BK143"/>
  <c r="J126"/>
  <c r="BK135"/>
  <c r="J131"/>
  <c i="4" r="J132"/>
  <c r="BK136"/>
  <c i="5" r="BK129"/>
  <c r="J143"/>
  <c r="J133"/>
  <c i="6" r="BK146"/>
  <c r="J118"/>
  <c i="7" r="BK97"/>
  <c r="BK89"/>
  <c i="2" r="J123"/>
  <c r="J106"/>
  <c i="3" r="J168"/>
  <c r="J137"/>
  <c r="J121"/>
  <c i="4" r="BK116"/>
  <c r="BK132"/>
  <c r="J110"/>
  <c i="5" r="BK118"/>
  <c i="6" r="BK98"/>
  <c r="J129"/>
  <c r="J113"/>
  <c i="7" r="J97"/>
  <c r="BK93"/>
  <c i="2" r="BK86"/>
  <c r="J98"/>
  <c i="3" r="BK175"/>
  <c r="J129"/>
  <c r="J97"/>
  <c i="4" r="J128"/>
  <c r="J116"/>
  <c r="J92"/>
  <c i="5" r="J113"/>
  <c r="J103"/>
  <c i="6" r="J146"/>
  <c i="7" r="J93"/>
  <c i="2" r="BK114"/>
  <c i="3" r="BK126"/>
  <c i="4" r="J136"/>
  <c i="5" r="BK113"/>
  <c i="7" r="J89"/>
  <c i="2" r="BK98"/>
  <c i="3" r="J175"/>
  <c r="J109"/>
  <c i="4" r="BK128"/>
  <c i="5" r="J107"/>
  <c i="6" r="J103"/>
  <c i="2" r="BK123"/>
  <c i="3" r="J93"/>
  <c i="4" r="BK92"/>
  <c i="5" r="BK140"/>
  <c i="2" l="1" r="R85"/>
  <c r="T122"/>
  <c i="3" r="R84"/>
  <c r="R83"/>
  <c r="R82"/>
  <c i="4" r="P91"/>
  <c r="P90"/>
  <c r="P89"/>
  <c i="1" r="AU58"/>
  <c i="5" r="BK91"/>
  <c i="6" r="P91"/>
  <c r="P90"/>
  <c r="P89"/>
  <c i="1" r="AU60"/>
  <c i="2" r="P85"/>
  <c r="BK122"/>
  <c r="J122"/>
  <c r="J62"/>
  <c i="4" r="R91"/>
  <c r="R90"/>
  <c r="R89"/>
  <c i="5" r="R91"/>
  <c r="R90"/>
  <c r="R89"/>
  <c i="6" r="T91"/>
  <c r="T90"/>
  <c r="T89"/>
  <c i="2" r="BK85"/>
  <c r="J85"/>
  <c r="J61"/>
  <c r="P122"/>
  <c i="3" r="P84"/>
  <c r="P83"/>
  <c r="P82"/>
  <c i="1" r="AU56"/>
  <c i="4" r="BK91"/>
  <c i="5" r="P91"/>
  <c r="P90"/>
  <c r="P89"/>
  <c i="1" r="AU59"/>
  <c i="6" r="BK91"/>
  <c i="7" r="R84"/>
  <c r="R83"/>
  <c r="R82"/>
  <c i="2" r="T85"/>
  <c r="T84"/>
  <c r="T83"/>
  <c r="R122"/>
  <c i="3" r="BK84"/>
  <c r="J84"/>
  <c r="J61"/>
  <c r="T84"/>
  <c r="T83"/>
  <c r="T82"/>
  <c i="4" r="T91"/>
  <c r="T90"/>
  <c r="T89"/>
  <c i="5" r="T91"/>
  <c r="T90"/>
  <c r="T89"/>
  <c i="6" r="R91"/>
  <c r="R90"/>
  <c r="R89"/>
  <c i="7" r="BK84"/>
  <c r="J84"/>
  <c r="J61"/>
  <c r="P84"/>
  <c r="P83"/>
  <c r="P82"/>
  <c i="1" r="AU61"/>
  <c i="7" r="T84"/>
  <c r="T83"/>
  <c r="T82"/>
  <c i="5" r="BK142"/>
  <c r="J142"/>
  <c r="J66"/>
  <c i="2" r="BK145"/>
  <c r="J145"/>
  <c r="J63"/>
  <c i="3" r="BK174"/>
  <c r="J174"/>
  <c r="J62"/>
  <c i="4" r="BK145"/>
  <c r="J145"/>
  <c r="J66"/>
  <c r="BK148"/>
  <c r="J148"/>
  <c r="J67"/>
  <c i="5" r="BK145"/>
  <c r="J145"/>
  <c r="J67"/>
  <c i="6" r="BK142"/>
  <c r="J142"/>
  <c r="J66"/>
  <c r="BK145"/>
  <c r="J145"/>
  <c r="J67"/>
  <c i="7" r="BK104"/>
  <c r="J104"/>
  <c r="J62"/>
  <c i="6" r="J91"/>
  <c r="J65"/>
  <c i="7" r="E48"/>
  <c r="BE93"/>
  <c r="BE97"/>
  <c r="BE100"/>
  <c r="J52"/>
  <c r="F55"/>
  <c r="BE85"/>
  <c r="BE105"/>
  <c r="BE89"/>
  <c i="5" r="J91"/>
  <c r="J65"/>
  <c i="6" r="E77"/>
  <c r="BE103"/>
  <c r="J83"/>
  <c r="F86"/>
  <c r="BE98"/>
  <c r="BE125"/>
  <c r="BE92"/>
  <c r="BE107"/>
  <c r="BE113"/>
  <c r="BE118"/>
  <c r="BE129"/>
  <c r="BE140"/>
  <c r="BE143"/>
  <c r="BE146"/>
  <c r="BE133"/>
  <c i="4" r="J91"/>
  <c r="J65"/>
  <c i="5" r="F86"/>
  <c r="BE129"/>
  <c r="BE133"/>
  <c r="BE146"/>
  <c r="J83"/>
  <c r="BE98"/>
  <c r="BE103"/>
  <c r="BE107"/>
  <c r="BE125"/>
  <c r="BE143"/>
  <c r="E50"/>
  <c r="BE92"/>
  <c r="BE113"/>
  <c r="BE118"/>
  <c r="BE140"/>
  <c i="4" r="J56"/>
  <c r="BE103"/>
  <c r="BE116"/>
  <c r="BE132"/>
  <c r="BE136"/>
  <c r="BE143"/>
  <c i="3" r="BK83"/>
  <c r="J83"/>
  <c r="J60"/>
  <c i="4" r="E50"/>
  <c r="F86"/>
  <c r="BE106"/>
  <c r="BE110"/>
  <c r="BE128"/>
  <c r="BE92"/>
  <c r="BE96"/>
  <c r="BE99"/>
  <c r="BE121"/>
  <c r="BE146"/>
  <c r="BE149"/>
  <c i="3" r="BE141"/>
  <c r="BE93"/>
  <c r="BE105"/>
  <c r="BE109"/>
  <c r="BE149"/>
  <c r="BE163"/>
  <c r="E48"/>
  <c r="J52"/>
  <c r="F55"/>
  <c r="BE85"/>
  <c r="BE89"/>
  <c r="BE121"/>
  <c r="BE129"/>
  <c r="BE131"/>
  <c r="BE135"/>
  <c r="BE143"/>
  <c r="BE152"/>
  <c r="BE159"/>
  <c r="BE168"/>
  <c r="BE175"/>
  <c r="BE97"/>
  <c r="BE126"/>
  <c r="BE137"/>
  <c i="2" r="E73"/>
  <c r="J77"/>
  <c r="F80"/>
  <c r="BE86"/>
  <c r="BE98"/>
  <c r="BE106"/>
  <c r="BE110"/>
  <c r="BE118"/>
  <c r="BE128"/>
  <c r="BE136"/>
  <c r="BE141"/>
  <c r="BE146"/>
  <c r="BE90"/>
  <c r="BE102"/>
  <c r="BE94"/>
  <c r="BE114"/>
  <c r="BE123"/>
  <c i="1" r="AS54"/>
  <c i="4" r="J36"/>
  <c i="1" r="AW58"/>
  <c i="5" r="F39"/>
  <c i="1" r="BD59"/>
  <c i="2" r="J34"/>
  <c i="1" r="AW55"/>
  <c i="3" r="F35"/>
  <c i="1" r="BB56"/>
  <c i="4" r="F39"/>
  <c i="1" r="BD58"/>
  <c i="5" r="F37"/>
  <c i="1" r="BB59"/>
  <c i="6" r="F37"/>
  <c i="1" r="BB60"/>
  <c i="7" r="F36"/>
  <c i="1" r="BC61"/>
  <c i="7" r="F35"/>
  <c i="1" r="BB61"/>
  <c i="3" r="F36"/>
  <c i="1" r="BC56"/>
  <c i="5" r="F36"/>
  <c i="1" r="BA59"/>
  <c i="7" r="F34"/>
  <c i="1" r="BA61"/>
  <c i="2" r="F35"/>
  <c i="1" r="BB55"/>
  <c i="5" r="F38"/>
  <c i="1" r="BC59"/>
  <c i="3" r="F34"/>
  <c i="1" r="BA56"/>
  <c i="2" r="F37"/>
  <c i="1" r="BD55"/>
  <c i="4" r="F36"/>
  <c i="1" r="BA58"/>
  <c i="5" r="J36"/>
  <c i="1" r="AW59"/>
  <c i="7" r="J34"/>
  <c i="1" r="AW61"/>
  <c i="2" r="F36"/>
  <c i="1" r="BC55"/>
  <c i="6" r="J36"/>
  <c i="1" r="AW60"/>
  <c i="3" r="J34"/>
  <c i="1" r="AW56"/>
  <c i="6" r="F39"/>
  <c i="1" r="BD60"/>
  <c i="2" r="F34"/>
  <c i="1" r="BA55"/>
  <c i="6" r="F38"/>
  <c i="1" r="BC60"/>
  <c i="3" r="F37"/>
  <c i="1" r="BD56"/>
  <c i="6" r="F36"/>
  <c i="1" r="BA60"/>
  <c i="7" r="F37"/>
  <c i="1" r="BD61"/>
  <c i="4" r="F38"/>
  <c i="1" r="BC58"/>
  <c i="4" r="F37"/>
  <c i="1" r="BB58"/>
  <c i="6" l="1" r="BK90"/>
  <c r="J90"/>
  <c r="J64"/>
  <c i="4" r="BK90"/>
  <c r="J90"/>
  <c r="J64"/>
  <c i="2" r="P84"/>
  <c r="P83"/>
  <c i="1" r="AU55"/>
  <c i="5" r="BK90"/>
  <c r="J90"/>
  <c r="J64"/>
  <c i="2" r="R84"/>
  <c r="R83"/>
  <c r="BK84"/>
  <c r="J84"/>
  <c r="J60"/>
  <c i="7" r="BK83"/>
  <c r="J83"/>
  <c r="J60"/>
  <c i="3" r="BK82"/>
  <c r="J82"/>
  <c i="6" r="F35"/>
  <c i="1" r="AZ60"/>
  <c i="2" r="F33"/>
  <c i="1" r="AZ55"/>
  <c i="4" r="F35"/>
  <c i="1" r="AZ58"/>
  <c r="BB57"/>
  <c r="AX57"/>
  <c i="2" r="J33"/>
  <c i="1" r="AV55"/>
  <c r="AT55"/>
  <c i="4" r="J35"/>
  <c i="1" r="AV58"/>
  <c r="AT58"/>
  <c i="3" r="J30"/>
  <c i="1" r="AG56"/>
  <c i="5" r="F35"/>
  <c i="1" r="AZ59"/>
  <c i="3" r="F33"/>
  <c i="1" r="AZ56"/>
  <c i="5" r="J35"/>
  <c i="1" r="AV59"/>
  <c r="AT59"/>
  <c r="AU57"/>
  <c i="3" r="J33"/>
  <c i="1" r="AV56"/>
  <c r="AT56"/>
  <c r="BA57"/>
  <c r="AW57"/>
  <c r="BC57"/>
  <c r="AY57"/>
  <c r="BD57"/>
  <c i="7" r="F33"/>
  <c i="1" r="AZ61"/>
  <c i="6" r="J35"/>
  <c i="1" r="AV60"/>
  <c r="AT60"/>
  <c i="7" r="J33"/>
  <c i="1" r="AV61"/>
  <c r="AT61"/>
  <c i="5" l="1" r="BK89"/>
  <c r="J89"/>
  <c r="J63"/>
  <c i="6" r="BK89"/>
  <c r="J89"/>
  <c r="J63"/>
  <c i="2" r="BK83"/>
  <c r="J83"/>
  <c r="J59"/>
  <c i="4" r="BK89"/>
  <c r="J89"/>
  <c r="J63"/>
  <c i="7" r="BK82"/>
  <c r="J82"/>
  <c r="J59"/>
  <c i="1" r="AN56"/>
  <c i="3" r="J59"/>
  <c r="J39"/>
  <c i="1" r="BD54"/>
  <c r="W33"/>
  <c r="BA54"/>
  <c r="W30"/>
  <c r="BC54"/>
  <c r="W32"/>
  <c r="AU54"/>
  <c r="BB54"/>
  <c r="AX54"/>
  <c r="AZ57"/>
  <c r="AV57"/>
  <c r="AT57"/>
  <c i="5" l="1" r="J32"/>
  <c i="1" r="AG59"/>
  <c r="AN59"/>
  <c i="2" r="J30"/>
  <c i="1" r="AG55"/>
  <c i="4" r="J32"/>
  <c i="1" r="AG58"/>
  <c r="AN58"/>
  <c i="7" r="J30"/>
  <c i="1" r="AG61"/>
  <c i="6" r="J32"/>
  <c i="1" r="AG60"/>
  <c r="AN60"/>
  <c r="AY54"/>
  <c r="W31"/>
  <c r="AW54"/>
  <c r="AK30"/>
  <c r="AZ54"/>
  <c r="W29"/>
  <c i="7" l="1" r="J39"/>
  <c i="5" r="J41"/>
  <c i="6" r="J41"/>
  <c i="2" r="J39"/>
  <c i="4" r="J41"/>
  <c i="1" r="AN55"/>
  <c r="AN61"/>
  <c r="AG57"/>
  <c r="AN57"/>
  <c r="AV54"/>
  <c r="AK29"/>
  <c l="1"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<sst xmlns="http://schemas.openxmlformats.org/spreadsheetml/2006/main">
  <si>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</si>
  <si>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</si>
  <si>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</si>
  <si>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</si>
  <si>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</si>
  <si>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{09788059-1e67-4926-b2f0-2f39f60ece44}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</si>
  <si>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</si>
  <si>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</si>
  <si>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</si>
  <si>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</si>
  <si>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</si>
  <si>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</si>
  <si>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</si>
  <si>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210030_VZ</t>
  </si>
  <si>
    <t>Stavba:</t>
  </si>
  <si>
    <t>02 - Stavba Větrolamu TEO 2 v k.ú. Ves Touškov</t>
  </si>
  <si>
    <t>KSO:</t>
  </si>
  <si>
    <t/>
  </si>
  <si>
    <t>CC-CZ:</t>
  </si>
  <si>
    <t>Místo:</t>
  </si>
  <si>
    <t>k.ú. Ves Touškov</t>
  </si>
  <si>
    <t>Datum:</t>
  </si>
  <si>
    <t>6. 1. 2023</t>
  </si>
  <si>
    <t>Zadavatel:</t>
  </si>
  <si>
    <t>IČ:</t>
  </si>
  <si>
    <t>SPÚ, Pobočka Plzeň</t>
  </si>
  <si>
    <t>DIČ:</t>
  </si>
  <si>
    <t>Zhotovitel:</t>
  </si>
  <si>
    <t xml:space="preserve"> </t>
  </si>
  <si>
    <t>Projektant:</t>
  </si>
  <si>
    <t>Geocart CZ a.s.</t>
  </si>
  <si>
    <t>True</t>
  </si>
  <si>
    <t>Zpracovatel:</t>
  </si>
  <si>
    <t>Ing. Petr Chytka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</si>
  <si>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</si>
  <si>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</si>
  <si>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</si>
  <si>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</si>
  <si>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</si>
  <si>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</si>
  <si>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</si>
  <si>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</si>
  <si>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</si>
  <si>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</si>
  <si>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</si>
  <si>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</si>
  <si>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</si>
  <si>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</si>
  <si>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</si>
  <si>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</si>
  <si>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</si>
  <si>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</si>
  <si>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</si>
  <si>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</si>
  <si>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</si>
  <si>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</si>
  <si>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</si>
  <si>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</si>
  <si>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</si>
  <si>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</si>
  <si>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</si>
  <si>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</si>
  <si>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</si>
  <si>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</si>
  <si>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</si>
  <si>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</si>
  <si>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</si>
  <si>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</si>
  <si>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</si>
  <si>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</si>
  <si>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</si>
  <si>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</si>
  <si>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</si>
  <si>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</si>
  <si>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</si>
  <si>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210030-02-01</t>
  </si>
  <si>
    <t>Příprava staveniště</t>
  </si>
  <si>
    <t>STA</t>
  </si>
  <si>
    <t>1</t>
  </si>
  <si>
    <t>{c411eae7-26e8-4861-8291-0bace6c743e3}</t>
  </si>
  <si>
    <t>2</t>
  </si>
  <si>
    <t>210030-02-02</t>
  </si>
  <si>
    <t>Výsadba</t>
  </si>
  <si>
    <t>{bf0b88dc-59e7-42f4-90fb-d29519c073da}</t>
  </si>
  <si>
    <t>210030-02-03</t>
  </si>
  <si>
    <t>Následná péče</t>
  </si>
  <si>
    <t>{e08d2b20-39b7-475e-93ca-f3c1bd6f7aac}</t>
  </si>
  <si>
    <t>210030-02-03-01</t>
  </si>
  <si>
    <t>Následná péče - 1. rok</t>
  </si>
  <si>
    <t>Soupis</t>
  </si>
  <si>
    <t>{8de145ce-cb12-41c3-8cc7-bf6e669df6bc}</t>
  </si>
  <si>
    <t>210030-02-03-02</t>
  </si>
  <si>
    <t>Následná péče - 2. rok</t>
  </si>
  <si>
    <t>{b84c0c75-b717-4ffb-a8b0-2b9e737d25f3}</t>
  </si>
  <si>
    <t>210030-02-03-03</t>
  </si>
  <si>
    <t>Následná péče - 3. rok</t>
  </si>
  <si>
    <t>{459d5094-912a-482b-bdfe-5c32bf0dee33}</t>
  </si>
  <si>
    <t>210030-02-04</t>
  </si>
  <si>
    <t>VRN</t>
  </si>
  <si>
    <t>{85449d92-8916-4469-9c24-e9bae9633071}</t>
  </si>
  <si>
    <t>KRYCÍ LIST SOUPISU PRACÍ</t>
  </si>
  <si>
    <t>Objekt:</t>
  </si>
  <si>
    <t>210030-02-01 - Příprava staveniště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</si>
  <si>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</si>
  <si>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</si>
  <si>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</si>
  <si>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</si>
  <si>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</si>
  <si>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</si>
  <si>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</si>
  <si>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</si>
  <si>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</si>
  <si>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</si>
  <si>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</si>
  <si>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</si>
  <si>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</si>
  <si>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</si>
  <si>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</si>
  <si>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</si>
  <si>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</si>
  <si>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</si>
  <si>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</si>
  <si>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</si>
  <si>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</si>
  <si>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</si>
  <si>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</si>
  <si>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</si>
  <si>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</si>
  <si>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</si>
  <si>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111111331</t>
  </si>
  <si>
    <t>Odstranění ruderálního porostu přes 500 m2 naložení a odvoz do 20 km v rovině nebo svahu do 1:5</t>
  </si>
  <si>
    <t>m2</t>
  </si>
  <si>
    <t>CS ÚRS 2022 02</t>
  </si>
  <si>
    <t>4</t>
  </si>
  <si>
    <t>359418737</t>
  </si>
  <si>
    <t>PP</t>
  </si>
  <si>
    <t>Online PSC</t>
  </si>
  <si>
    <t>https://podminky.urs.cz/item/CS_URS_2022_02/111111331</t>
  </si>
  <si>
    <t>VV</t>
  </si>
  <si>
    <t>"Celoplošné" 9105</t>
  </si>
  <si>
    <t>111151231</t>
  </si>
  <si>
    <t>Pokosení trávníku lučního pl do 10000 m2 s odvozem do 20 km v rovině a svahu do 1:5</t>
  </si>
  <si>
    <t>-558759405</t>
  </si>
  <si>
    <t>https://podminky.urs.cz/item/CS_URS_2022_02/111151231</t>
  </si>
  <si>
    <t>"Koseni 2x před výsadbou se shrabáním a odvozem" 9105*2</t>
  </si>
  <si>
    <t>3</t>
  </si>
  <si>
    <t>119005131</t>
  </si>
  <si>
    <t>Vytyčení výsadeb zapojených nebo v záhonu pl přes 100 m2 s rozmístěním rostlin ve sponu</t>
  </si>
  <si>
    <t>-2147099016</t>
  </si>
  <si>
    <t>https://podminky.urs.cz/item/CS_URS_2022_02/119005131</t>
  </si>
  <si>
    <t>"Plocha výsadeb" 4250</t>
  </si>
  <si>
    <t>181451311</t>
  </si>
  <si>
    <t>Založení trávníku strojně v jedné operaci v rovině nebo na svahu do 1:5</t>
  </si>
  <si>
    <t>-1906952332</t>
  </si>
  <si>
    <t>https://podminky.urs.cz/item/CS_URS_2022_02/181451311</t>
  </si>
  <si>
    <t>"Celoplošné vysetí travinobylinného porostu" 9105</t>
  </si>
  <si>
    <t>5</t>
  </si>
  <si>
    <t>M</t>
  </si>
  <si>
    <t>R01</t>
  </si>
  <si>
    <t>osivo směs travinobylinná krajinná-rovinná</t>
  </si>
  <si>
    <t>kg</t>
  </si>
  <si>
    <t>8</t>
  </si>
  <si>
    <t>-317093811</t>
  </si>
  <si>
    <t>P</t>
  </si>
  <si>
    <t>Poznámka k položce:_x000d_
Vychází z položky č. 00572472. Změna materiálu na travinobylinnou směs_x000d_
při výsevku 5 g/m2.</t>
  </si>
  <si>
    <t>9105*0,005</t>
  </si>
  <si>
    <t>6</t>
  </si>
  <si>
    <t>183403151</t>
  </si>
  <si>
    <t>Obdělání půdy smykováním v rovině a svahu do 1:5</t>
  </si>
  <si>
    <t>1079020709</t>
  </si>
  <si>
    <t>https://podminky.urs.cz/item/CS_URS_2022_02/183403151</t>
  </si>
  <si>
    <t>"Celoplošná úprava půdy smykováním" 9105</t>
  </si>
  <si>
    <t>7</t>
  </si>
  <si>
    <t>183403161</t>
  </si>
  <si>
    <t>Obdělání půdy válením v rovině a svahu do 1:5</t>
  </si>
  <si>
    <t>-1606981733</t>
  </si>
  <si>
    <t>https://podminky.urs.cz/item/CS_URS_2022_02/183403161</t>
  </si>
  <si>
    <t>"Celoplošná úprava půdy válením" 9105</t>
  </si>
  <si>
    <t>183408252</t>
  </si>
  <si>
    <t>Orba střední na hl od 180 do 250 mm na plochách do 1 ha v půdě střední</t>
  </si>
  <si>
    <t>ha</t>
  </si>
  <si>
    <t>1032759179</t>
  </si>
  <si>
    <t>https://podminky.urs.cz/item/CS_URS_2022_02/183408252</t>
  </si>
  <si>
    <t>"Celoplošná orba" 9105/10000</t>
  </si>
  <si>
    <t>9</t>
  </si>
  <si>
    <t>183551613</t>
  </si>
  <si>
    <t>Úprava půdy hloubkovým melioračním kypřením do 0,8 m ploch do 5 ha sklonu do 5°</t>
  </si>
  <si>
    <t>-1184905010</t>
  </si>
  <si>
    <t>https://podminky.urs.cz/item/CS_URS_2022_02/183551613</t>
  </si>
  <si>
    <t>"Rozrušení podorničí naoráním do hl. 0,6 m" 4250/10000</t>
  </si>
  <si>
    <t>Svislé a kompletní konstrukce</t>
  </si>
  <si>
    <t>10</t>
  </si>
  <si>
    <t>348951256</t>
  </si>
  <si>
    <t>Osazení oplocení lesních kultur výšky přes 1,5 m s drátěným pletivem</t>
  </si>
  <si>
    <t>m</t>
  </si>
  <si>
    <t>-837468852</t>
  </si>
  <si>
    <t>https://podminky.urs.cz/item/CS_URS_2022_02/348951256</t>
  </si>
  <si>
    <t>Poznámka k položce:_x000d_
Součástí položky je drátěné pletivo výšky 1,6 m, typ 160 cm, 1,6 / 2 mm,_x000d_
23 drátů</t>
  </si>
  <si>
    <t>"lesnické pletivo typ 160/20/15" 1519</t>
  </si>
  <si>
    <t>11</t>
  </si>
  <si>
    <t>05213011</t>
  </si>
  <si>
    <t>výřezy tyčové</t>
  </si>
  <si>
    <t>m3</t>
  </si>
  <si>
    <t>-322003402</t>
  </si>
  <si>
    <t>Poznámka k položce:_x000d_
- akátové nebo dubové kůly výšky 2,2 m, d = min. 10 cm (418 ks)_x000d_
- vzpěry proti vyvrácení u každého třetího kůlu (148 ks)_x000d_
- každý pátnáctý kůl výšky 2,7 m, osazen berličkou pro dravce (29 ks)</t>
  </si>
  <si>
    <t>"akátové nebo dubové kůly výšky 2,2 m, d = min. 10 cm (483 ks)" 483*2,2*0,1</t>
  </si>
  <si>
    <t>"vzpěry proti vyvrácení u každého třetího kůlu (174 ks)" 174*2*0,1</t>
  </si>
  <si>
    <t>"každý pátnáctý kůl výšky 2,7 m (36 ks)" 36*2,7*0,1</t>
  </si>
  <si>
    <t>"Berličky (29 ks)" 36*0,3*0,05</t>
  </si>
  <si>
    <t>Součet</t>
  </si>
  <si>
    <t>12</t>
  </si>
  <si>
    <t>348952178</t>
  </si>
  <si>
    <t>Osazení vrat z plotových tyček výšky přes 1,5 m plochy do 10 m2</t>
  </si>
  <si>
    <t>-977468102</t>
  </si>
  <si>
    <t>https://podminky.urs.cz/item/CS_URS_2022_02/348952178</t>
  </si>
  <si>
    <t>"6 ks vrat šířky 3 m" 6*3</t>
  </si>
  <si>
    <t>13</t>
  </si>
  <si>
    <t>-2053541131</t>
  </si>
  <si>
    <t>Poznámka k položce:_x000d_
6 ks kůlů na jedné straně, na druhé bude rohový kůl již započtený</t>
  </si>
  <si>
    <t>"16 m tyčoviny pro 1 ks vrat, d = 0,1 m" 6*16*0,1</t>
  </si>
  <si>
    <t>998</t>
  </si>
  <si>
    <t>Přesun hmot</t>
  </si>
  <si>
    <t>14</t>
  </si>
  <si>
    <t>998231311</t>
  </si>
  <si>
    <t>Přesun hmot pro sadovnické a krajinářské úpravy vodorovně do 5000 m</t>
  </si>
  <si>
    <t>t</t>
  </si>
  <si>
    <t>1816579579</t>
  </si>
  <si>
    <t>https://podminky.urs.cz/item/CS_URS_2022_02/998231311</t>
  </si>
  <si>
    <t>210030-02-02 - Výsadba</t>
  </si>
  <si>
    <t>183101113</t>
  </si>
  <si>
    <t>Hloubení jamek bez výměny půdy zeminy tř 1 až 4 obj přes 0,02 do 0,05 m3 v rovině a svahu do 1:5</t>
  </si>
  <si>
    <t>kus</t>
  </si>
  <si>
    <t>-1282467337</t>
  </si>
  <si>
    <t>https://podminky.urs.cz/item/CS_URS_2022_02/183101113</t>
  </si>
  <si>
    <t>"Keře - sazenice" 1129</t>
  </si>
  <si>
    <t>183101114</t>
  </si>
  <si>
    <t>Hloubení jamek bez výměny půdy zeminy tř 1 až 4 obj přes 0,05 do 0,125 m3 v rovině a svahu do 1:5</t>
  </si>
  <si>
    <t>-1346394696</t>
  </si>
  <si>
    <t>https://podminky.urs.cz/item/CS_URS_2022_02/183101114</t>
  </si>
  <si>
    <t>"Poloodrostky" 1374</t>
  </si>
  <si>
    <t>184102110</t>
  </si>
  <si>
    <t>Výsadba dřeviny s balem D do 0,1 m do jamky se zalitím v rovině a svahu do 1:5</t>
  </si>
  <si>
    <t>-1058033813</t>
  </si>
  <si>
    <t>https://podminky.urs.cz/item/CS_URS_2022_02/184102110</t>
  </si>
  <si>
    <t>Poznámka k položce:_x000d_
- včetně zalití 10 l vody při výsadbě keřů_x000d_
- včetně vytvarování závlahové místy o kapacitě min. 10 l</t>
  </si>
  <si>
    <t>R03</t>
  </si>
  <si>
    <t>Krytokořenné sazenice keřů 40 - 60 cm</t>
  </si>
  <si>
    <t>-2120559488</t>
  </si>
  <si>
    <t>"Trnka obecná" 300</t>
  </si>
  <si>
    <t>"Hloh jednosemenný" 195</t>
  </si>
  <si>
    <t>"Bez černý" 150</t>
  </si>
  <si>
    <t>"Líska obecná" 216</t>
  </si>
  <si>
    <t>"Růže šípková" 268</t>
  </si>
  <si>
    <t>184102111</t>
  </si>
  <si>
    <t>Výsadba dřeviny s balem D přes 0,1 do 0,2 m do jamky se zalitím v rovině a svahu do 1:5</t>
  </si>
  <si>
    <t>1643302483</t>
  </si>
  <si>
    <t>https://podminky.urs.cz/item/CS_URS_2022_02/184102111</t>
  </si>
  <si>
    <t>Poznámka k položce:_x000d_
- včetně zalití 20 l vody při výsadbě dřevin_x000d_
- včetně vytvarování závlahové místy o kapacitě min. 10 l</t>
  </si>
  <si>
    <t>R02</t>
  </si>
  <si>
    <t>Krytokořenné poloodrostky listnatých dřevin, 81 - 120 cm</t>
  </si>
  <si>
    <t>1534348825</t>
  </si>
  <si>
    <t>"Dub zimní" 120</t>
  </si>
  <si>
    <t>"Lípa srdčitá" 120</t>
  </si>
  <si>
    <t>"Javor mléč" 114</t>
  </si>
  <si>
    <t>"Javor babyka" 204</t>
  </si>
  <si>
    <t>"Habr obecný" 204</t>
  </si>
  <si>
    <t>"Třešeň ptačí" 162</t>
  </si>
  <si>
    <t>"Hrušeň polnička" 144</t>
  </si>
  <si>
    <t>"Jeřáb ptačí" 144</t>
  </si>
  <si>
    <t>"Jabloň lesní" 162</t>
  </si>
  <si>
    <t>184215112</t>
  </si>
  <si>
    <t>Ukotvení kmene dřevin jedním kůlem D do 0,1 m dl přes 1 do 2 m</t>
  </si>
  <si>
    <t>896886652</t>
  </si>
  <si>
    <t>https://podminky.urs.cz/item/CS_URS_2022_02/184215112</t>
  </si>
  <si>
    <t>Poznámka k položce:_x000d_
- včetně úvazku</t>
  </si>
  <si>
    <t>"Ukotvení stromů - poloodrostků" 1374</t>
  </si>
  <si>
    <t>R14</t>
  </si>
  <si>
    <t>úvazek s dutinkou (80 cm na strom)</t>
  </si>
  <si>
    <t>1724540337</t>
  </si>
  <si>
    <t>1374*0,8</t>
  </si>
  <si>
    <t>60591253</t>
  </si>
  <si>
    <t>kůl vyvazovací dřevěný impregnovaný D 8cm dl 2m</t>
  </si>
  <si>
    <t>-1985784682</t>
  </si>
  <si>
    <t>184813133</t>
  </si>
  <si>
    <t>Ochrana listnatých dřevin do 70 cm před okusem chemickým nátěrem v rovině a svahu do 1:5</t>
  </si>
  <si>
    <t>100 kus</t>
  </si>
  <si>
    <t>1019340893</t>
  </si>
  <si>
    <t>https://podminky.urs.cz/item/CS_URS_2022_02/184813133</t>
  </si>
  <si>
    <t>"Keře - sazenice" 1129/100</t>
  </si>
  <si>
    <t>R05</t>
  </si>
  <si>
    <t>repelent proti okusu zvěři</t>
  </si>
  <si>
    <t>1844614160</t>
  </si>
  <si>
    <t>184813134</t>
  </si>
  <si>
    <t>Ochrana listnatých dřevin přes 70 cm před okusem chemickým nátěrem v rovině a svahu do 1:5</t>
  </si>
  <si>
    <t>-52545838</t>
  </si>
  <si>
    <t>https://podminky.urs.cz/item/CS_URS_2022_02/184813134</t>
  </si>
  <si>
    <t xml:space="preserve">"Stromy  - poloodrostky" 1374/100</t>
  </si>
  <si>
    <t>R04</t>
  </si>
  <si>
    <t>-371940537</t>
  </si>
  <si>
    <t>184911431</t>
  </si>
  <si>
    <t>Mulčování rostlin kůrou tl přes 0,1 do 0,15 m v rovině a svahu do 1:5</t>
  </si>
  <si>
    <t>-1833365275</t>
  </si>
  <si>
    <t>https://podminky.urs.cz/item/CS_URS_2022_02/184911431</t>
  </si>
  <si>
    <t>"Stromy - poloodrostky" 0,6*0,6*1374</t>
  </si>
  <si>
    <t>"Keře - sazenice" 0,4*0,4*1129</t>
  </si>
  <si>
    <t>10391100</t>
  </si>
  <si>
    <t>kůra mulčovací VL</t>
  </si>
  <si>
    <t>-1531357661</t>
  </si>
  <si>
    <t>675,28 * 0,153 " Přepočtené koeficientem množství</t>
  </si>
  <si>
    <t>16</t>
  </si>
  <si>
    <t>185851121</t>
  </si>
  <si>
    <t>Dovoz vody pro zálivku rostlin za vzdálenost do 1000 m</t>
  </si>
  <si>
    <t>-303439730</t>
  </si>
  <si>
    <t>https://podminky.urs.cz/item/CS_URS_2022_02/185851121</t>
  </si>
  <si>
    <t>"Dovoz vody z obecního rybníku"</t>
  </si>
  <si>
    <t>"Stromy 20 l" 1374*0,02</t>
  </si>
  <si>
    <t>"keře 10l" 1129*0,01</t>
  </si>
  <si>
    <t>17</t>
  </si>
  <si>
    <t>185851129</t>
  </si>
  <si>
    <t>Příplatek k dovozu vody pro zálivku rostlin do 1000 m ZKD 1000 m</t>
  </si>
  <si>
    <t>1720181217</t>
  </si>
  <si>
    <t>https://podminky.urs.cz/item/CS_URS_2022_02/185851129</t>
  </si>
  <si>
    <t>38,77</t>
  </si>
  <si>
    <t>18</t>
  </si>
  <si>
    <t>R06</t>
  </si>
  <si>
    <t>Aplikace přírodního minerálního hnojiva v množství přes 1 do 2 kg k jedné sazenici</t>
  </si>
  <si>
    <t>-1220002066</t>
  </si>
  <si>
    <t>"Stromy - poloodrostky - 2 kg" 1374</t>
  </si>
  <si>
    <t>"Keře - sazenice- 1 kg" 1129</t>
  </si>
  <si>
    <t>19</t>
  </si>
  <si>
    <t>R07</t>
  </si>
  <si>
    <t>hnojivo pro výsadby</t>
  </si>
  <si>
    <t>-2024868584</t>
  </si>
  <si>
    <t>Poznámka k položce:_x000d_
Specifikace v technické zprávě_x000d_
D+M</t>
  </si>
  <si>
    <t>"Stromy - poloodrostky - 2 kg" 1374*2</t>
  </si>
  <si>
    <t>"Keře - sazenice - 1 kg" 1129*1</t>
  </si>
  <si>
    <t>20</t>
  </si>
  <si>
    <t>-1144664674</t>
  </si>
  <si>
    <t>210030-02-03 - Následná péče</t>
  </si>
  <si>
    <t>Soupis:</t>
  </si>
  <si>
    <t>210030-02-03-01 - Následná péče - 1. rok</t>
  </si>
  <si>
    <t>1775493168</t>
  </si>
  <si>
    <t xml:space="preserve">"Keře - sazenice  - 2x ročně" 1129/100*2</t>
  </si>
  <si>
    <t>-1516592081</t>
  </si>
  <si>
    <t xml:space="preserve">"Aplikace 5 kg/1000 sazenic  - 2x ročně" 5*1129/1000*2</t>
  </si>
  <si>
    <t>1803487173</t>
  </si>
  <si>
    <t xml:space="preserve">"Stromy  - poloodrostky - 2x ročně" 1374/100*2</t>
  </si>
  <si>
    <t>1357630637</t>
  </si>
  <si>
    <t xml:space="preserve">"Aplikace 5 kg/1000 sazenic  - 2x ročně" 5*1374/1000*2</t>
  </si>
  <si>
    <t>184851613</t>
  </si>
  <si>
    <t>Ruční ožínání sazenic v pruzích sklon do 1:5 dobrá viditelnost a v buřeně přes 60 cm</t>
  </si>
  <si>
    <t>1454987715</t>
  </si>
  <si>
    <t>https://podminky.urs.cz/item/CS_URS_2022_02/184851613</t>
  </si>
  <si>
    <t>"Koseni 2x během roku s ponecháním pokosené hmoty na místě" 9105*2/10000</t>
  </si>
  <si>
    <t>184911421</t>
  </si>
  <si>
    <t>Mulčování rostlin kůrou tl do 0,1 m v rovině a svahu do 1:5</t>
  </si>
  <si>
    <t>1305236267</t>
  </si>
  <si>
    <t>https://podminky.urs.cz/item/CS_URS_2022_02/184911421</t>
  </si>
  <si>
    <t>-52815082</t>
  </si>
  <si>
    <t>"Stromy - poloodrostky" 0,6*0,6*1374*0,05</t>
  </si>
  <si>
    <t>"Keře - sazenice" 0,4*0,4*1129*0,05</t>
  </si>
  <si>
    <t>185804311</t>
  </si>
  <si>
    <t>Zalití rostlin vodou plocha do 20 m2</t>
  </si>
  <si>
    <t>-280194597</t>
  </si>
  <si>
    <t>https://podminky.urs.cz/item/CS_URS_2022_02/185804311</t>
  </si>
  <si>
    <t>"Zalití 10x za 1. rok"</t>
  </si>
  <si>
    <t>"Stromy 20 l" 1374*0,02*10</t>
  </si>
  <si>
    <t>"keře 10l" 1129*0,01*10</t>
  </si>
  <si>
    <t>1881572325</t>
  </si>
  <si>
    <t>"Dovoz vody z obecního rybníku" 38,77*10</t>
  </si>
  <si>
    <t>-448317558</t>
  </si>
  <si>
    <t>38,77*10</t>
  </si>
  <si>
    <t>R09</t>
  </si>
  <si>
    <t>Doplnění úhynu sazenic všech kategorií a druhů</t>
  </si>
  <si>
    <t>1625612156</t>
  </si>
  <si>
    <t>Poznámka k položce:_x000d_
Položka vychází z položky č. 184102111.</t>
  </si>
  <si>
    <t>"Předpoklad úhynu 5 %" (1374+1129)*0,05</t>
  </si>
  <si>
    <t>125</t>
  </si>
  <si>
    <t>R08</t>
  </si>
  <si>
    <t>Krytokořenné sazenice</t>
  </si>
  <si>
    <t>1114984490</t>
  </si>
  <si>
    <t>R10</t>
  </si>
  <si>
    <t>Kontrola a oprava oplocení, kontrola zdravotního stavu dřevin, oprava úvazků 4x ročně</t>
  </si>
  <si>
    <t>kpl</t>
  </si>
  <si>
    <t>1161165333</t>
  </si>
  <si>
    <t>-734283511</t>
  </si>
  <si>
    <t>210030-02-03-02 - Následná péče - 2. rok</t>
  </si>
  <si>
    <t>-1859219823</t>
  </si>
  <si>
    <t>1232445871</t>
  </si>
  <si>
    <t>1688048726</t>
  </si>
  <si>
    <t>-456355772</t>
  </si>
  <si>
    <t>-457275432</t>
  </si>
  <si>
    <t>1783508635</t>
  </si>
  <si>
    <t>"Zalití 8x za 2. rok"</t>
  </si>
  <si>
    <t>"Stromy 20 l" 1374*0,02*8</t>
  </si>
  <si>
    <t>"keře 10l" 1129*0,01*8</t>
  </si>
  <si>
    <t>902562520</t>
  </si>
  <si>
    <t>"Dovoz vody z obecního rybníku" 310,16</t>
  </si>
  <si>
    <t>427331727</t>
  </si>
  <si>
    <t>310,16</t>
  </si>
  <si>
    <t>2125730010</t>
  </si>
  <si>
    <t>828018590</t>
  </si>
  <si>
    <t>735566756</t>
  </si>
  <si>
    <t>-1506475318</t>
  </si>
  <si>
    <t>210030-02-03-03 - Následná péče - 3. rok</t>
  </si>
  <si>
    <t>-1976348463</t>
  </si>
  <si>
    <t>796772817</t>
  </si>
  <si>
    <t>-1755251011</t>
  </si>
  <si>
    <t>-1816784198</t>
  </si>
  <si>
    <t>-470378012</t>
  </si>
  <si>
    <t>967420524</t>
  </si>
  <si>
    <t>"Zalití 6x za 3. rok"</t>
  </si>
  <si>
    <t>"Stromy 20 l" 1374*0,02*6</t>
  </si>
  <si>
    <t>"keře 10l" 1129*0,01*6</t>
  </si>
  <si>
    <t>-321895105</t>
  </si>
  <si>
    <t>"Dovoz vody z obecního rybníku" 232,62</t>
  </si>
  <si>
    <t>2087246199</t>
  </si>
  <si>
    <t>232,62</t>
  </si>
  <si>
    <t>896147569</t>
  </si>
  <si>
    <t>-1435652994</t>
  </si>
  <si>
    <t>-1051408685</t>
  </si>
  <si>
    <t>CS ÚRS 2021 02</t>
  </si>
  <si>
    <t>1460521446</t>
  </si>
  <si>
    <t>https://podminky.urs.cz/item/CS_URS_2021_02/998231311</t>
  </si>
  <si>
    <t>210030-02-04 -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</si>
  <si>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</si>
  <si>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</si>
  <si>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</si>
  <si>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Vedlejší rozpočtové náklady</t>
  </si>
  <si>
    <t>VRN1</t>
  </si>
  <si>
    <t>Průzkumné, geodetické a projektové práce</t>
  </si>
  <si>
    <t>011314000</t>
  </si>
  <si>
    <t>Archeologický dohled</t>
  </si>
  <si>
    <t>1024</t>
  </si>
  <si>
    <t>-1655986427</t>
  </si>
  <si>
    <t>https://podminky.urs.cz/item/CS_URS_2021_02/011314000</t>
  </si>
  <si>
    <t>012103000</t>
  </si>
  <si>
    <t>Geodetické práce před výstavbou</t>
  </si>
  <si>
    <t>-964484682</t>
  </si>
  <si>
    <t>https://podminky.urs.cz/item/CS_URS_2021_02/012103000</t>
  </si>
  <si>
    <t>"Vytyčení hranic parcely p. č. 2027, k.ú. Ves Touškov a 30 bodů dle výkresu C.4. Vytyčovací situace" 1</t>
  </si>
  <si>
    <t>012303000</t>
  </si>
  <si>
    <t>Geodetické práce po výstavbě</t>
  </si>
  <si>
    <t>-758158044</t>
  </si>
  <si>
    <t>https://podminky.urs.cz/item/CS_URS_2021_02/012303000</t>
  </si>
  <si>
    <t>"Zaměření skutečného stavu po dokončení stavby" 1</t>
  </si>
  <si>
    <t>013254000</t>
  </si>
  <si>
    <t>Dokumentace skutečného provedení stavby</t>
  </si>
  <si>
    <t>-861207700</t>
  </si>
  <si>
    <t>https://podminky.urs.cz/item/CS_URS_2021_02/013254000</t>
  </si>
  <si>
    <t>R12</t>
  </si>
  <si>
    <t xml:space="preserve">Zajištění publicity realizované stavby  - informační bilbord dané velikosti, včetně konstrukce - trvalé</t>
  </si>
  <si>
    <t>640431139</t>
  </si>
  <si>
    <t>Zajištění publicity realizované stavby - informační bilbord dané velikosti, včetně konstrukce - trvalé</t>
  </si>
  <si>
    <t xml:space="preserve">Poznámka k položce:_x000d_
Zhotovení a instalace informačního billboardu na sloupku dle podmínek dotačního titulu._x000d_
Nejpozději do 1 měsíce od převzetí staveniště osazení na místě realizace (dočasná publicita) a osazení na sloupku  po dokončení stavby (stálá publicita).</t>
  </si>
  <si>
    <t>VRN3</t>
  </si>
  <si>
    <t>Zařízení staveniště</t>
  </si>
  <si>
    <t>R11</t>
  </si>
  <si>
    <t>Zařízení staveniště včetně jeho označení a zrušení</t>
  </si>
  <si>
    <t>-1597334141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</si>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</sst>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20" fillId="3" borderId="8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right" vertical="center"/>
    </xf>
    <xf numFmtId="0" fontId="20" fillId="3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0" borderId="15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1111331" TargetMode="External" /><Relationship Id="rId2" Type="http://schemas.openxmlformats.org/officeDocument/2006/relationships/hyperlink" Target="https://podminky.urs.cz/item/CS_URS_2022_02/111151231" TargetMode="External" /><Relationship Id="rId3" Type="http://schemas.openxmlformats.org/officeDocument/2006/relationships/hyperlink" Target="https://podminky.urs.cz/item/CS_URS_2022_02/119005131" TargetMode="External" /><Relationship Id="rId4" Type="http://schemas.openxmlformats.org/officeDocument/2006/relationships/hyperlink" Target="https://podminky.urs.cz/item/CS_URS_2022_02/181451311" TargetMode="External" /><Relationship Id="rId5" Type="http://schemas.openxmlformats.org/officeDocument/2006/relationships/hyperlink" Target="https://podminky.urs.cz/item/CS_URS_2022_02/183403151" TargetMode="External" /><Relationship Id="rId6" Type="http://schemas.openxmlformats.org/officeDocument/2006/relationships/hyperlink" Target="https://podminky.urs.cz/item/CS_URS_2022_02/183403161" TargetMode="External" /><Relationship Id="rId7" Type="http://schemas.openxmlformats.org/officeDocument/2006/relationships/hyperlink" Target="https://podminky.urs.cz/item/CS_URS_2022_02/183408252" TargetMode="External" /><Relationship Id="rId8" Type="http://schemas.openxmlformats.org/officeDocument/2006/relationships/hyperlink" Target="https://podminky.urs.cz/item/CS_URS_2022_02/183551613" TargetMode="External" /><Relationship Id="rId9" Type="http://schemas.openxmlformats.org/officeDocument/2006/relationships/hyperlink" Target="https://podminky.urs.cz/item/CS_URS_2022_02/348951256" TargetMode="External" /><Relationship Id="rId10" Type="http://schemas.openxmlformats.org/officeDocument/2006/relationships/hyperlink" Target="https://podminky.urs.cz/item/CS_URS_2022_02/348952178" TargetMode="External" /><Relationship Id="rId11" Type="http://schemas.openxmlformats.org/officeDocument/2006/relationships/hyperlink" Target="https://podminky.urs.cz/item/CS_URS_2022_02/998231311" TargetMode="External" /><Relationship Id="rId1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3101113" TargetMode="External" /><Relationship Id="rId2" Type="http://schemas.openxmlformats.org/officeDocument/2006/relationships/hyperlink" Target="https://podminky.urs.cz/item/CS_URS_2022_02/183101114" TargetMode="External" /><Relationship Id="rId3" Type="http://schemas.openxmlformats.org/officeDocument/2006/relationships/hyperlink" Target="https://podminky.urs.cz/item/CS_URS_2022_02/184102110" TargetMode="External" /><Relationship Id="rId4" Type="http://schemas.openxmlformats.org/officeDocument/2006/relationships/hyperlink" Target="https://podminky.urs.cz/item/CS_URS_2022_02/184102111" TargetMode="External" /><Relationship Id="rId5" Type="http://schemas.openxmlformats.org/officeDocument/2006/relationships/hyperlink" Target="https://podminky.urs.cz/item/CS_URS_2022_02/184215112" TargetMode="External" /><Relationship Id="rId6" Type="http://schemas.openxmlformats.org/officeDocument/2006/relationships/hyperlink" Target="https://podminky.urs.cz/item/CS_URS_2022_02/184813133" TargetMode="External" /><Relationship Id="rId7" Type="http://schemas.openxmlformats.org/officeDocument/2006/relationships/hyperlink" Target="https://podminky.urs.cz/item/CS_URS_2022_02/184813134" TargetMode="External" /><Relationship Id="rId8" Type="http://schemas.openxmlformats.org/officeDocument/2006/relationships/hyperlink" Target="https://podminky.urs.cz/item/CS_URS_2022_02/184911431" TargetMode="External" /><Relationship Id="rId9" Type="http://schemas.openxmlformats.org/officeDocument/2006/relationships/hyperlink" Target="https://podminky.urs.cz/item/CS_URS_2022_02/185851121" TargetMode="External" /><Relationship Id="rId10" Type="http://schemas.openxmlformats.org/officeDocument/2006/relationships/hyperlink" Target="https://podminky.urs.cz/item/CS_URS_2022_02/185851129" TargetMode="External" /><Relationship Id="rId11" Type="http://schemas.openxmlformats.org/officeDocument/2006/relationships/hyperlink" Target="https://podminky.urs.cz/item/CS_URS_2022_02/998231311" TargetMode="External" /><Relationship Id="rId1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13133" TargetMode="External" /><Relationship Id="rId2" Type="http://schemas.openxmlformats.org/officeDocument/2006/relationships/hyperlink" Target="https://podminky.urs.cz/item/CS_URS_2022_02/184813134" TargetMode="External" /><Relationship Id="rId3" Type="http://schemas.openxmlformats.org/officeDocument/2006/relationships/hyperlink" Target="https://podminky.urs.cz/item/CS_URS_2022_02/184851613" TargetMode="External" /><Relationship Id="rId4" Type="http://schemas.openxmlformats.org/officeDocument/2006/relationships/hyperlink" Target="https://podminky.urs.cz/item/CS_URS_2022_02/184911421" TargetMode="External" /><Relationship Id="rId5" Type="http://schemas.openxmlformats.org/officeDocument/2006/relationships/hyperlink" Target="https://podminky.urs.cz/item/CS_URS_2022_02/185804311" TargetMode="External" /><Relationship Id="rId6" Type="http://schemas.openxmlformats.org/officeDocument/2006/relationships/hyperlink" Target="https://podminky.urs.cz/item/CS_URS_2022_02/185851121" TargetMode="External" /><Relationship Id="rId7" Type="http://schemas.openxmlformats.org/officeDocument/2006/relationships/hyperlink" Target="https://podminky.urs.cz/item/CS_URS_2022_02/185851129" TargetMode="External" /><Relationship Id="rId8" Type="http://schemas.openxmlformats.org/officeDocument/2006/relationships/hyperlink" Target="https://podminky.urs.cz/item/CS_URS_2022_02/998231311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13134" TargetMode="External" /><Relationship Id="rId2" Type="http://schemas.openxmlformats.org/officeDocument/2006/relationships/hyperlink" Target="https://podminky.urs.cz/item/CS_URS_2022_02/184851613" TargetMode="External" /><Relationship Id="rId3" Type="http://schemas.openxmlformats.org/officeDocument/2006/relationships/hyperlink" Target="https://podminky.urs.cz/item/CS_URS_2022_02/184911421" TargetMode="External" /><Relationship Id="rId4" Type="http://schemas.openxmlformats.org/officeDocument/2006/relationships/hyperlink" Target="https://podminky.urs.cz/item/CS_URS_2022_02/185804311" TargetMode="External" /><Relationship Id="rId5" Type="http://schemas.openxmlformats.org/officeDocument/2006/relationships/hyperlink" Target="https://podminky.urs.cz/item/CS_URS_2022_02/185851121" TargetMode="External" /><Relationship Id="rId6" Type="http://schemas.openxmlformats.org/officeDocument/2006/relationships/hyperlink" Target="https://podminky.urs.cz/item/CS_URS_2022_02/185851129" TargetMode="External" /><Relationship Id="rId7" Type="http://schemas.openxmlformats.org/officeDocument/2006/relationships/hyperlink" Target="https://podminky.urs.cz/item/CS_URS_2022_02/998231311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4813134" TargetMode="External" /><Relationship Id="rId2" Type="http://schemas.openxmlformats.org/officeDocument/2006/relationships/hyperlink" Target="https://podminky.urs.cz/item/CS_URS_2022_02/184851613" TargetMode="External" /><Relationship Id="rId3" Type="http://schemas.openxmlformats.org/officeDocument/2006/relationships/hyperlink" Target="https://podminky.urs.cz/item/CS_URS_2022_02/184911421" TargetMode="External" /><Relationship Id="rId4" Type="http://schemas.openxmlformats.org/officeDocument/2006/relationships/hyperlink" Target="https://podminky.urs.cz/item/CS_URS_2022_02/185804311" TargetMode="External" /><Relationship Id="rId5" Type="http://schemas.openxmlformats.org/officeDocument/2006/relationships/hyperlink" Target="https://podminky.urs.cz/item/CS_URS_2022_02/185851121" TargetMode="External" /><Relationship Id="rId6" Type="http://schemas.openxmlformats.org/officeDocument/2006/relationships/hyperlink" Target="https://podminky.urs.cz/item/CS_URS_2022_02/185851129" TargetMode="External" /><Relationship Id="rId7" Type="http://schemas.openxmlformats.org/officeDocument/2006/relationships/hyperlink" Target="https://podminky.urs.cz/item/CS_URS_2021_02/998231311" TargetMode="External" /><Relationship Id="rId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1314000" TargetMode="External" /><Relationship Id="rId2" Type="http://schemas.openxmlformats.org/officeDocument/2006/relationships/hyperlink" Target="https://podminky.urs.cz/item/CS_URS_2021_02/012103000" TargetMode="External" /><Relationship Id="rId3" Type="http://schemas.openxmlformats.org/officeDocument/2006/relationships/hyperlink" Target="https://podminky.urs.cz/item/CS_URS_2021_02/012303000" TargetMode="External" /><Relationship Id="rId4" Type="http://schemas.openxmlformats.org/officeDocument/2006/relationships/hyperlink" Target="https://podminky.urs.cz/item/CS_URS_2021_02/013254000" TargetMode="External" /><Relationship Id="rId5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6</v>
      </c>
    </row>
    <row r="7" s="1" customFormat="1" ht="12" customHeight="1">
      <c r="B7" s="22"/>
      <c r="C7" s="23"/>
      <c r="D7" s="30" t="s">
        <v>16</v>
      </c>
      <c r="E7" s="23"/>
      <c r="F7" s="23"/>
      <c r="G7" s="23"/>
      <c r="H7" s="23"/>
      <c r="I7" s="23"/>
      <c r="J7" s="23"/>
      <c r="K7" s="27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7" t="s">
        <v>17</v>
      </c>
      <c r="AO7" s="23"/>
      <c r="AP7" s="23"/>
      <c r="AQ7" s="23"/>
      <c r="AR7" s="21"/>
      <c r="BS7" s="18" t="s">
        <v>6</v>
      </c>
    </row>
    <row r="8" s="1" customFormat="1" ht="12" customHeight="1">
      <c r="B8" s="22"/>
      <c r="C8" s="23"/>
      <c r="D8" s="30" t="s">
        <v>19</v>
      </c>
      <c r="E8" s="23"/>
      <c r="F8" s="23"/>
      <c r="G8" s="23"/>
      <c r="H8" s="23"/>
      <c r="I8" s="23"/>
      <c r="J8" s="23"/>
      <c r="K8" s="27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21</v>
      </c>
      <c r="AL8" s="23"/>
      <c r="AM8" s="23"/>
      <c r="AN8" s="27" t="s">
        <v>22</v>
      </c>
      <c r="AO8" s="23"/>
      <c r="AP8" s="23"/>
      <c r="AQ8" s="23"/>
      <c r="AR8" s="21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7" t="s">
        <v>17</v>
      </c>
      <c r="AO10" s="23"/>
      <c r="AP10" s="23"/>
      <c r="AQ10" s="23"/>
      <c r="AR10" s="21"/>
      <c r="BS10" s="18" t="s">
        <v>6</v>
      </c>
    </row>
    <row r="11" s="1" customFormat="1" ht="18.48" customHeight="1">
      <c r="B11" s="22"/>
      <c r="C11" s="23"/>
      <c r="D11" s="23"/>
      <c r="E11" s="27" t="s">
        <v>25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7" t="s">
        <v>17</v>
      </c>
      <c r="AO11" s="23"/>
      <c r="AP11" s="23"/>
      <c r="AQ11" s="23"/>
      <c r="AR11" s="21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27" t="s">
        <v>17</v>
      </c>
      <c r="AO13" s="23"/>
      <c r="AP13" s="23"/>
      <c r="AQ13" s="23"/>
      <c r="AR13" s="21"/>
      <c r="BS13" s="18" t="s">
        <v>6</v>
      </c>
    </row>
    <row r="14">
      <c r="B14" s="22"/>
      <c r="C14" s="23"/>
      <c r="D14" s="23"/>
      <c r="E14" s="27" t="s">
        <v>28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26</v>
      </c>
      <c r="AL14" s="23"/>
      <c r="AM14" s="23"/>
      <c r="AN14" s="27" t="s">
        <v>17</v>
      </c>
      <c r="AO14" s="23"/>
      <c r="AP14" s="23"/>
      <c r="AQ14" s="23"/>
      <c r="AR14" s="21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7" t="s">
        <v>17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30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7" t="s">
        <v>17</v>
      </c>
      <c r="AO17" s="23"/>
      <c r="AP17" s="23"/>
      <c r="AQ17" s="23"/>
      <c r="AR17" s="21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7" t="s">
        <v>17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33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7" t="s">
        <v>17</v>
      </c>
      <c r="AO20" s="23"/>
      <c r="AP20" s="23"/>
      <c r="AQ20" s="23"/>
      <c r="AR20" s="21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47.25" customHeight="1">
      <c r="B23" s="22"/>
      <c r="C23" s="23"/>
      <c r="D23" s="23"/>
      <c r="E23" s="31" t="s">
        <v>35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="2" customFormat="1" ht="25.92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3873299.0699999998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37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38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39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30" t="s">
        <v>40</v>
      </c>
      <c r="E29" s="42"/>
      <c r="F29" s="30" t="s">
        <v>41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3873299.0699999998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813392.80000000005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30" t="s">
        <v>42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30" t="s">
        <v>43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30" t="s">
        <v>44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30" t="s">
        <v>45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46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47</v>
      </c>
      <c r="U35" s="48"/>
      <c r="V35" s="48"/>
      <c r="W35" s="48"/>
      <c r="X35" s="50" t="s">
        <v>48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4686691.8700000001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6.96" customHeight="1">
      <c r="A37" s="33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  <c r="BE37" s="33"/>
    </row>
    <row r="41" s="2" customFormat="1" ht="6.96" customHeight="1">
      <c r="A41" s="33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  <c r="BE41" s="33"/>
    </row>
    <row r="42" s="2" customFormat="1" ht="24.96" customHeight="1">
      <c r="A42" s="33"/>
      <c r="B42" s="34"/>
      <c r="C42" s="24" t="s">
        <v>49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E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E43" s="33"/>
    </row>
    <row r="44" s="4" customFormat="1" ht="12" customHeight="1">
      <c r="A44" s="4"/>
      <c r="B44" s="57"/>
      <c r="C44" s="30" t="s">
        <v>12</v>
      </c>
      <c r="D44" s="58"/>
      <c r="E44" s="58"/>
      <c r="F44" s="58"/>
      <c r="G44" s="58"/>
      <c r="H44" s="58"/>
      <c r="I44" s="58"/>
      <c r="J44" s="58"/>
      <c r="K44" s="58"/>
      <c r="L44" s="58" t="str">
        <f>K5</f>
        <v>210030_VZ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9"/>
      <c r="BE44" s="4"/>
    </row>
    <row r="45" s="5" customFormat="1" ht="36.96" customHeight="1">
      <c r="A45" s="5"/>
      <c r="B45" s="60"/>
      <c r="C45" s="61" t="s">
        <v>14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02 - Stavba Větrolamu TEO 2 v k.ú. Ves Touškov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  <c r="BE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E46" s="33"/>
    </row>
    <row r="47" s="2" customFormat="1" ht="12" customHeight="1">
      <c r="A47" s="33"/>
      <c r="B47" s="34"/>
      <c r="C47" s="30" t="s">
        <v>19</v>
      </c>
      <c r="D47" s="35"/>
      <c r="E47" s="35"/>
      <c r="F47" s="35"/>
      <c r="G47" s="35"/>
      <c r="H47" s="35"/>
      <c r="I47" s="35"/>
      <c r="J47" s="35"/>
      <c r="K47" s="35"/>
      <c r="L47" s="65" t="str">
        <f>IF(K8="","",K8)</f>
        <v>k.ú. Ves Touškov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0" t="s">
        <v>21</v>
      </c>
      <c r="AJ47" s="35"/>
      <c r="AK47" s="35"/>
      <c r="AL47" s="35"/>
      <c r="AM47" s="66" t="str">
        <f>IF(AN8= "","",AN8)</f>
        <v>6. 1. 2023</v>
      </c>
      <c r="AN47" s="66"/>
      <c r="AO47" s="35"/>
      <c r="AP47" s="35"/>
      <c r="AQ47" s="35"/>
      <c r="AR47" s="39"/>
      <c r="B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E48" s="33"/>
    </row>
    <row r="49" s="2" customFormat="1" ht="15.15" customHeight="1">
      <c r="A49" s="33"/>
      <c r="B49" s="34"/>
      <c r="C49" s="30" t="s">
        <v>23</v>
      </c>
      <c r="D49" s="35"/>
      <c r="E49" s="35"/>
      <c r="F49" s="35"/>
      <c r="G49" s="35"/>
      <c r="H49" s="35"/>
      <c r="I49" s="35"/>
      <c r="J49" s="35"/>
      <c r="K49" s="35"/>
      <c r="L49" s="58" t="str">
        <f>IF(E11= "","",E11)</f>
        <v>SPÚ, Pobočka Plzeň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0" t="s">
        <v>29</v>
      </c>
      <c r="AJ49" s="35"/>
      <c r="AK49" s="35"/>
      <c r="AL49" s="35"/>
      <c r="AM49" s="67" t="str">
        <f>IF(E17="","",E17)</f>
        <v>Geocart CZ a.s.</v>
      </c>
      <c r="AN49" s="58"/>
      <c r="AO49" s="58"/>
      <c r="AP49" s="58"/>
      <c r="AQ49" s="35"/>
      <c r="AR49" s="39"/>
      <c r="AS49" s="68" t="s">
        <v>50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33"/>
    </row>
    <row r="50" s="2" customFormat="1" ht="15.15" customHeight="1">
      <c r="A50" s="33"/>
      <c r="B50" s="34"/>
      <c r="C50" s="30" t="s">
        <v>27</v>
      </c>
      <c r="D50" s="35"/>
      <c r="E50" s="35"/>
      <c r="F50" s="35"/>
      <c r="G50" s="35"/>
      <c r="H50" s="35"/>
      <c r="I50" s="35"/>
      <c r="J50" s="35"/>
      <c r="K50" s="35"/>
      <c r="L50" s="58" t="str">
        <f>IF(E14="","",E14)</f>
        <v xml:space="preserve"> </v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0" t="s">
        <v>32</v>
      </c>
      <c r="AJ50" s="35"/>
      <c r="AK50" s="35"/>
      <c r="AL50" s="35"/>
      <c r="AM50" s="67" t="str">
        <f>IF(E20="","",E20)</f>
        <v>Ing. Petr Chytka</v>
      </c>
      <c r="AN50" s="58"/>
      <c r="AO50" s="58"/>
      <c r="AP50" s="58"/>
      <c r="AQ50" s="35"/>
      <c r="AR50" s="39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  <c r="BE51" s="33"/>
    </row>
    <row r="52" s="2" customFormat="1" ht="29.28" customHeight="1">
      <c r="A52" s="33"/>
      <c r="B52" s="34"/>
      <c r="C52" s="80" t="s">
        <v>51</v>
      </c>
      <c r="D52" s="81"/>
      <c r="E52" s="81"/>
      <c r="F52" s="81"/>
      <c r="G52" s="81"/>
      <c r="H52" s="82"/>
      <c r="I52" s="83" t="s">
        <v>52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53</v>
      </c>
      <c r="AH52" s="81"/>
      <c r="AI52" s="81"/>
      <c r="AJ52" s="81"/>
      <c r="AK52" s="81"/>
      <c r="AL52" s="81"/>
      <c r="AM52" s="81"/>
      <c r="AN52" s="83" t="s">
        <v>54</v>
      </c>
      <c r="AO52" s="81"/>
      <c r="AP52" s="81"/>
      <c r="AQ52" s="85" t="s">
        <v>55</v>
      </c>
      <c r="AR52" s="39"/>
      <c r="AS52" s="86" t="s">
        <v>56</v>
      </c>
      <c r="AT52" s="87" t="s">
        <v>57</v>
      </c>
      <c r="AU52" s="87" t="s">
        <v>58</v>
      </c>
      <c r="AV52" s="87" t="s">
        <v>59</v>
      </c>
      <c r="AW52" s="87" t="s">
        <v>60</v>
      </c>
      <c r="AX52" s="87" t="s">
        <v>61</v>
      </c>
      <c r="AY52" s="87" t="s">
        <v>62</v>
      </c>
      <c r="AZ52" s="87" t="s">
        <v>63</v>
      </c>
      <c r="BA52" s="87" t="s">
        <v>64</v>
      </c>
      <c r="BB52" s="87" t="s">
        <v>65</v>
      </c>
      <c r="BC52" s="87" t="s">
        <v>66</v>
      </c>
      <c r="BD52" s="88" t="s">
        <v>67</v>
      </c>
      <c r="BE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  <c r="BE53" s="33"/>
    </row>
    <row r="54" s="6" customFormat="1" ht="32.4" customHeight="1">
      <c r="A54" s="6"/>
      <c r="B54" s="92"/>
      <c r="C54" s="93" t="s">
        <v>68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ROUND(AG55+AG56+AG57+AG61,2)</f>
        <v>3873299.0699999998</v>
      </c>
      <c r="AH54" s="95"/>
      <c r="AI54" s="95"/>
      <c r="AJ54" s="95"/>
      <c r="AK54" s="95"/>
      <c r="AL54" s="95"/>
      <c r="AM54" s="95"/>
      <c r="AN54" s="96">
        <f>SUM(AG54,AT54)</f>
        <v>4686691.8700000001</v>
      </c>
      <c r="AO54" s="96"/>
      <c r="AP54" s="96"/>
      <c r="AQ54" s="97" t="s">
        <v>17</v>
      </c>
      <c r="AR54" s="98"/>
      <c r="AS54" s="99">
        <f>ROUND(AS55+AS56+AS57+AS61,2)</f>
        <v>0</v>
      </c>
      <c r="AT54" s="100">
        <f>ROUND(SUM(AV54:AW54),2)</f>
        <v>813392.80000000005</v>
      </c>
      <c r="AU54" s="101">
        <f>ROUND(AU55+AU56+AU57+AU61,5)</f>
        <v>5272.2628100000002</v>
      </c>
      <c r="AV54" s="100">
        <f>ROUND(AZ54*L29,2)</f>
        <v>813392.80000000005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ROUND(AZ55+AZ56+AZ57+AZ61,2)</f>
        <v>3873299.0699999998</v>
      </c>
      <c r="BA54" s="100">
        <f>ROUND(BA55+BA56+BA57+BA61,2)</f>
        <v>0</v>
      </c>
      <c r="BB54" s="100">
        <f>ROUND(BB55+BB56+BB57+BB61,2)</f>
        <v>0</v>
      </c>
      <c r="BC54" s="100">
        <f>ROUND(BC55+BC56+BC57+BC61,2)</f>
        <v>0</v>
      </c>
      <c r="BD54" s="102">
        <f>ROUND(BD55+BD56+BD57+BD61,2)</f>
        <v>0</v>
      </c>
      <c r="BE54" s="6"/>
      <c r="BS54" s="103" t="s">
        <v>69</v>
      </c>
      <c r="BT54" s="103" t="s">
        <v>70</v>
      </c>
      <c r="BU54" s="104" t="s">
        <v>71</v>
      </c>
      <c r="BV54" s="103" t="s">
        <v>72</v>
      </c>
      <c r="BW54" s="103" t="s">
        <v>5</v>
      </c>
      <c r="BX54" s="103" t="s">
        <v>73</v>
      </c>
      <c r="CL54" s="103" t="s">
        <v>17</v>
      </c>
    </row>
    <row r="55" s="7" customFormat="1" ht="24.75" customHeight="1">
      <c r="A55" s="105" t="s">
        <v>74</v>
      </c>
      <c r="B55" s="106"/>
      <c r="C55" s="107"/>
      <c r="D55" s="108" t="s">
        <v>75</v>
      </c>
      <c r="E55" s="108"/>
      <c r="F55" s="108"/>
      <c r="G55" s="108"/>
      <c r="H55" s="108"/>
      <c r="I55" s="109"/>
      <c r="J55" s="108" t="s">
        <v>76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'210030-02-01 - Příprava s...'!J30</f>
        <v>1400407.76</v>
      </c>
      <c r="AH55" s="109"/>
      <c r="AI55" s="109"/>
      <c r="AJ55" s="109"/>
      <c r="AK55" s="109"/>
      <c r="AL55" s="109"/>
      <c r="AM55" s="109"/>
      <c r="AN55" s="110">
        <f>SUM(AG55,AT55)</f>
        <v>1694493.3900000001</v>
      </c>
      <c r="AO55" s="109"/>
      <c r="AP55" s="109"/>
      <c r="AQ55" s="111" t="s">
        <v>77</v>
      </c>
      <c r="AR55" s="112"/>
      <c r="AS55" s="113">
        <v>0</v>
      </c>
      <c r="AT55" s="114">
        <f>ROUND(SUM(AV55:AW55),2)</f>
        <v>294085.63</v>
      </c>
      <c r="AU55" s="115">
        <f>'210030-02-01 - Příprava s...'!P83</f>
        <v>1690.8542809999999</v>
      </c>
      <c r="AV55" s="114">
        <f>'210030-02-01 - Příprava s...'!J33</f>
        <v>294085.63</v>
      </c>
      <c r="AW55" s="114">
        <f>'210030-02-01 - Příprava s...'!J34</f>
        <v>0</v>
      </c>
      <c r="AX55" s="114">
        <f>'210030-02-01 - Příprava s...'!J35</f>
        <v>0</v>
      </c>
      <c r="AY55" s="114">
        <f>'210030-02-01 - Příprava s...'!J36</f>
        <v>0</v>
      </c>
      <c r="AZ55" s="114">
        <f>'210030-02-01 - Příprava s...'!F33</f>
        <v>1400407.76</v>
      </c>
      <c r="BA55" s="114">
        <f>'210030-02-01 - Příprava s...'!F34</f>
        <v>0</v>
      </c>
      <c r="BB55" s="114">
        <f>'210030-02-01 - Příprava s...'!F35</f>
        <v>0</v>
      </c>
      <c r="BC55" s="114">
        <f>'210030-02-01 - Příprava s...'!F36</f>
        <v>0</v>
      </c>
      <c r="BD55" s="116">
        <f>'210030-02-01 - Příprava s...'!F37</f>
        <v>0</v>
      </c>
      <c r="BE55" s="7"/>
      <c r="BT55" s="117" t="s">
        <v>78</v>
      </c>
      <c r="BV55" s="117" t="s">
        <v>72</v>
      </c>
      <c r="BW55" s="117" t="s">
        <v>79</v>
      </c>
      <c r="BX55" s="117" t="s">
        <v>5</v>
      </c>
      <c r="CL55" s="117" t="s">
        <v>17</v>
      </c>
      <c r="CM55" s="117" t="s">
        <v>80</v>
      </c>
    </row>
    <row r="56" s="7" customFormat="1" ht="24.75" customHeight="1">
      <c r="A56" s="105" t="s">
        <v>74</v>
      </c>
      <c r="B56" s="106"/>
      <c r="C56" s="107"/>
      <c r="D56" s="108" t="s">
        <v>81</v>
      </c>
      <c r="E56" s="108"/>
      <c r="F56" s="108"/>
      <c r="G56" s="108"/>
      <c r="H56" s="108"/>
      <c r="I56" s="109"/>
      <c r="J56" s="108" t="s">
        <v>82</v>
      </c>
      <c r="K56" s="108"/>
      <c r="L56" s="108"/>
      <c r="M56" s="108"/>
      <c r="N56" s="108"/>
      <c r="O56" s="108"/>
      <c r="P56" s="108"/>
      <c r="Q56" s="108"/>
      <c r="R56" s="108"/>
      <c r="S56" s="108"/>
      <c r="T56" s="108"/>
      <c r="U56" s="108"/>
      <c r="V56" s="108"/>
      <c r="W56" s="108"/>
      <c r="X56" s="108"/>
      <c r="Y56" s="108"/>
      <c r="Z56" s="108"/>
      <c r="AA56" s="108"/>
      <c r="AB56" s="108"/>
      <c r="AC56" s="108"/>
      <c r="AD56" s="108"/>
      <c r="AE56" s="108"/>
      <c r="AF56" s="108"/>
      <c r="AG56" s="110">
        <f>'210030-02-02 - Výsadba'!J30</f>
        <v>1117522.6100000001</v>
      </c>
      <c r="AH56" s="109"/>
      <c r="AI56" s="109"/>
      <c r="AJ56" s="109"/>
      <c r="AK56" s="109"/>
      <c r="AL56" s="109"/>
      <c r="AM56" s="109"/>
      <c r="AN56" s="110">
        <f>SUM(AG56,AT56)</f>
        <v>1352202.3600000001</v>
      </c>
      <c r="AO56" s="109"/>
      <c r="AP56" s="109"/>
      <c r="AQ56" s="111" t="s">
        <v>77</v>
      </c>
      <c r="AR56" s="112"/>
      <c r="AS56" s="113">
        <v>0</v>
      </c>
      <c r="AT56" s="114">
        <f>ROUND(SUM(AV56:AW56),2)</f>
        <v>234679.75</v>
      </c>
      <c r="AU56" s="115">
        <f>'210030-02-02 - Výsadba'!P82</f>
        <v>1458.988773</v>
      </c>
      <c r="AV56" s="114">
        <f>'210030-02-02 - Výsadba'!J33</f>
        <v>234679.75</v>
      </c>
      <c r="AW56" s="114">
        <f>'210030-02-02 - Výsadba'!J34</f>
        <v>0</v>
      </c>
      <c r="AX56" s="114">
        <f>'210030-02-02 - Výsadba'!J35</f>
        <v>0</v>
      </c>
      <c r="AY56" s="114">
        <f>'210030-02-02 - Výsadba'!J36</f>
        <v>0</v>
      </c>
      <c r="AZ56" s="114">
        <f>'210030-02-02 - Výsadba'!F33</f>
        <v>1117522.6100000001</v>
      </c>
      <c r="BA56" s="114">
        <f>'210030-02-02 - Výsadba'!F34</f>
        <v>0</v>
      </c>
      <c r="BB56" s="114">
        <f>'210030-02-02 - Výsadba'!F35</f>
        <v>0</v>
      </c>
      <c r="BC56" s="114">
        <f>'210030-02-02 - Výsadba'!F36</f>
        <v>0</v>
      </c>
      <c r="BD56" s="116">
        <f>'210030-02-02 - Výsadba'!F37</f>
        <v>0</v>
      </c>
      <c r="BE56" s="7"/>
      <c r="BT56" s="117" t="s">
        <v>78</v>
      </c>
      <c r="BV56" s="117" t="s">
        <v>72</v>
      </c>
      <c r="BW56" s="117" t="s">
        <v>83</v>
      </c>
      <c r="BX56" s="117" t="s">
        <v>5</v>
      </c>
      <c r="CL56" s="117" t="s">
        <v>17</v>
      </c>
      <c r="CM56" s="117" t="s">
        <v>80</v>
      </c>
    </row>
    <row r="57" s="7" customFormat="1" ht="24.75" customHeight="1">
      <c r="A57" s="7"/>
      <c r="B57" s="106"/>
      <c r="C57" s="107"/>
      <c r="D57" s="108" t="s">
        <v>84</v>
      </c>
      <c r="E57" s="108"/>
      <c r="F57" s="108"/>
      <c r="G57" s="108"/>
      <c r="H57" s="108"/>
      <c r="I57" s="109"/>
      <c r="J57" s="108" t="s">
        <v>85</v>
      </c>
      <c r="K57" s="108"/>
      <c r="L57" s="108"/>
      <c r="M57" s="108"/>
      <c r="N57" s="108"/>
      <c r="O57" s="108"/>
      <c r="P57" s="108"/>
      <c r="Q57" s="108"/>
      <c r="R57" s="108"/>
      <c r="S57" s="108"/>
      <c r="T57" s="108"/>
      <c r="U57" s="108"/>
      <c r="V57" s="108"/>
      <c r="W57" s="108"/>
      <c r="X57" s="108"/>
      <c r="Y57" s="108"/>
      <c r="Z57" s="108"/>
      <c r="AA57" s="108"/>
      <c r="AB57" s="108"/>
      <c r="AC57" s="108"/>
      <c r="AD57" s="108"/>
      <c r="AE57" s="108"/>
      <c r="AF57" s="108"/>
      <c r="AG57" s="118">
        <f>ROUND(SUM(AG58:AG60),2)</f>
        <v>1285368.7</v>
      </c>
      <c r="AH57" s="109"/>
      <c r="AI57" s="109"/>
      <c r="AJ57" s="109"/>
      <c r="AK57" s="109"/>
      <c r="AL57" s="109"/>
      <c r="AM57" s="109"/>
      <c r="AN57" s="110">
        <f>SUM(AG57,AT57)</f>
        <v>1555296.1299999999</v>
      </c>
      <c r="AO57" s="109"/>
      <c r="AP57" s="109"/>
      <c r="AQ57" s="111" t="s">
        <v>77</v>
      </c>
      <c r="AR57" s="112"/>
      <c r="AS57" s="113">
        <f>ROUND(SUM(AS58:AS60),2)</f>
        <v>0</v>
      </c>
      <c r="AT57" s="114">
        <f>ROUND(SUM(AV57:AW57),2)</f>
        <v>269927.42999999999</v>
      </c>
      <c r="AU57" s="115">
        <f>ROUND(SUM(AU58:AU60),5)</f>
        <v>2122.4197600000002</v>
      </c>
      <c r="AV57" s="114">
        <f>ROUND(AZ57*L29,2)</f>
        <v>269927.42999999999</v>
      </c>
      <c r="AW57" s="114">
        <f>ROUND(BA57*L30,2)</f>
        <v>0</v>
      </c>
      <c r="AX57" s="114">
        <f>ROUND(BB57*L29,2)</f>
        <v>0</v>
      </c>
      <c r="AY57" s="114">
        <f>ROUND(BC57*L30,2)</f>
        <v>0</v>
      </c>
      <c r="AZ57" s="114">
        <f>ROUND(SUM(AZ58:AZ60),2)</f>
        <v>1285368.7</v>
      </c>
      <c r="BA57" s="114">
        <f>ROUND(SUM(BA58:BA60),2)</f>
        <v>0</v>
      </c>
      <c r="BB57" s="114">
        <f>ROUND(SUM(BB58:BB60),2)</f>
        <v>0</v>
      </c>
      <c r="BC57" s="114">
        <f>ROUND(SUM(BC58:BC60),2)</f>
        <v>0</v>
      </c>
      <c r="BD57" s="116">
        <f>ROUND(SUM(BD58:BD60),2)</f>
        <v>0</v>
      </c>
      <c r="BE57" s="7"/>
      <c r="BS57" s="117" t="s">
        <v>69</v>
      </c>
      <c r="BT57" s="117" t="s">
        <v>78</v>
      </c>
      <c r="BU57" s="117" t="s">
        <v>71</v>
      </c>
      <c r="BV57" s="117" t="s">
        <v>72</v>
      </c>
      <c r="BW57" s="117" t="s">
        <v>86</v>
      </c>
      <c r="BX57" s="117" t="s">
        <v>5</v>
      </c>
      <c r="CL57" s="117" t="s">
        <v>17</v>
      </c>
      <c r="CM57" s="117" t="s">
        <v>80</v>
      </c>
    </row>
    <row r="58" s="4" customFormat="1" ht="23.25" customHeight="1">
      <c r="A58" s="105" t="s">
        <v>74</v>
      </c>
      <c r="B58" s="57"/>
      <c r="C58" s="119"/>
      <c r="D58" s="119"/>
      <c r="E58" s="120" t="s">
        <v>87</v>
      </c>
      <c r="F58" s="120"/>
      <c r="G58" s="120"/>
      <c r="H58" s="120"/>
      <c r="I58" s="120"/>
      <c r="J58" s="119"/>
      <c r="K58" s="120" t="s">
        <v>88</v>
      </c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1">
        <f>'210030-02-03-01 - Následn...'!J32</f>
        <v>495611.71000000002</v>
      </c>
      <c r="AH58" s="119"/>
      <c r="AI58" s="119"/>
      <c r="AJ58" s="119"/>
      <c r="AK58" s="119"/>
      <c r="AL58" s="119"/>
      <c r="AM58" s="119"/>
      <c r="AN58" s="121">
        <f>SUM(AG58,AT58)</f>
        <v>599690.17000000004</v>
      </c>
      <c r="AO58" s="119"/>
      <c r="AP58" s="119"/>
      <c r="AQ58" s="122" t="s">
        <v>89</v>
      </c>
      <c r="AR58" s="59"/>
      <c r="AS58" s="123">
        <v>0</v>
      </c>
      <c r="AT58" s="124">
        <f>ROUND(SUM(AV58:AW58),2)</f>
        <v>104078.46000000001</v>
      </c>
      <c r="AU58" s="125">
        <f>'210030-02-03-01 - Následn...'!P89</f>
        <v>834.57015899999999</v>
      </c>
      <c r="AV58" s="124">
        <f>'210030-02-03-01 - Následn...'!J35</f>
        <v>104078.46000000001</v>
      </c>
      <c r="AW58" s="124">
        <f>'210030-02-03-01 - Následn...'!J36</f>
        <v>0</v>
      </c>
      <c r="AX58" s="124">
        <f>'210030-02-03-01 - Následn...'!J37</f>
        <v>0</v>
      </c>
      <c r="AY58" s="124">
        <f>'210030-02-03-01 - Následn...'!J38</f>
        <v>0</v>
      </c>
      <c r="AZ58" s="124">
        <f>'210030-02-03-01 - Následn...'!F35</f>
        <v>495611.71000000002</v>
      </c>
      <c r="BA58" s="124">
        <f>'210030-02-03-01 - Následn...'!F36</f>
        <v>0</v>
      </c>
      <c r="BB58" s="124">
        <f>'210030-02-03-01 - Následn...'!F37</f>
        <v>0</v>
      </c>
      <c r="BC58" s="124">
        <f>'210030-02-03-01 - Následn...'!F38</f>
        <v>0</v>
      </c>
      <c r="BD58" s="126">
        <f>'210030-02-03-01 - Následn...'!F39</f>
        <v>0</v>
      </c>
      <c r="BE58" s="4"/>
      <c r="BT58" s="127" t="s">
        <v>80</v>
      </c>
      <c r="BV58" s="127" t="s">
        <v>72</v>
      </c>
      <c r="BW58" s="127" t="s">
        <v>90</v>
      </c>
      <c r="BX58" s="127" t="s">
        <v>86</v>
      </c>
      <c r="CL58" s="127" t="s">
        <v>17</v>
      </c>
    </row>
    <row r="59" s="4" customFormat="1" ht="23.25" customHeight="1">
      <c r="A59" s="105" t="s">
        <v>74</v>
      </c>
      <c r="B59" s="57"/>
      <c r="C59" s="119"/>
      <c r="D59" s="119"/>
      <c r="E59" s="120" t="s">
        <v>91</v>
      </c>
      <c r="F59" s="120"/>
      <c r="G59" s="120"/>
      <c r="H59" s="120"/>
      <c r="I59" s="120"/>
      <c r="J59" s="119"/>
      <c r="K59" s="120" t="s">
        <v>92</v>
      </c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1">
        <f>'210030-02-03-02 - Následn...'!J32</f>
        <v>428937.94</v>
      </c>
      <c r="AH59" s="119"/>
      <c r="AI59" s="119"/>
      <c r="AJ59" s="119"/>
      <c r="AK59" s="119"/>
      <c r="AL59" s="119"/>
      <c r="AM59" s="119"/>
      <c r="AN59" s="121">
        <f>SUM(AG59,AT59)</f>
        <v>519014.91000000003</v>
      </c>
      <c r="AO59" s="119"/>
      <c r="AP59" s="119"/>
      <c r="AQ59" s="122" t="s">
        <v>89</v>
      </c>
      <c r="AR59" s="59"/>
      <c r="AS59" s="123">
        <v>0</v>
      </c>
      <c r="AT59" s="124">
        <f>ROUND(SUM(AV59:AW59),2)</f>
        <v>90076.970000000001</v>
      </c>
      <c r="AU59" s="125">
        <f>'210030-02-03-02 - Následn...'!P89</f>
        <v>708.90331900000001</v>
      </c>
      <c r="AV59" s="124">
        <f>'210030-02-03-02 - Následn...'!J35</f>
        <v>90076.970000000001</v>
      </c>
      <c r="AW59" s="124">
        <f>'210030-02-03-02 - Následn...'!J36</f>
        <v>0</v>
      </c>
      <c r="AX59" s="124">
        <f>'210030-02-03-02 - Následn...'!J37</f>
        <v>0</v>
      </c>
      <c r="AY59" s="124">
        <f>'210030-02-03-02 - Následn...'!J38</f>
        <v>0</v>
      </c>
      <c r="AZ59" s="124">
        <f>'210030-02-03-02 - Následn...'!F35</f>
        <v>428937.94</v>
      </c>
      <c r="BA59" s="124">
        <f>'210030-02-03-02 - Následn...'!F36</f>
        <v>0</v>
      </c>
      <c r="BB59" s="124">
        <f>'210030-02-03-02 - Následn...'!F37</f>
        <v>0</v>
      </c>
      <c r="BC59" s="124">
        <f>'210030-02-03-02 - Následn...'!F38</f>
        <v>0</v>
      </c>
      <c r="BD59" s="126">
        <f>'210030-02-03-02 - Následn...'!F39</f>
        <v>0</v>
      </c>
      <c r="BE59" s="4"/>
      <c r="BT59" s="127" t="s">
        <v>80</v>
      </c>
      <c r="BV59" s="127" t="s">
        <v>72</v>
      </c>
      <c r="BW59" s="127" t="s">
        <v>93</v>
      </c>
      <c r="BX59" s="127" t="s">
        <v>86</v>
      </c>
      <c r="CL59" s="127" t="s">
        <v>17</v>
      </c>
    </row>
    <row r="60" s="4" customFormat="1" ht="23.25" customHeight="1">
      <c r="A60" s="105" t="s">
        <v>74</v>
      </c>
      <c r="B60" s="57"/>
      <c r="C60" s="119"/>
      <c r="D60" s="119"/>
      <c r="E60" s="120" t="s">
        <v>94</v>
      </c>
      <c r="F60" s="120"/>
      <c r="G60" s="120"/>
      <c r="H60" s="120"/>
      <c r="I60" s="120"/>
      <c r="J60" s="119"/>
      <c r="K60" s="120" t="s">
        <v>95</v>
      </c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0"/>
      <c r="AF60" s="120"/>
      <c r="AG60" s="121">
        <f>'210030-02-03-03 - Následn...'!J32</f>
        <v>360819.04999999999</v>
      </c>
      <c r="AH60" s="119"/>
      <c r="AI60" s="119"/>
      <c r="AJ60" s="119"/>
      <c r="AK60" s="119"/>
      <c r="AL60" s="119"/>
      <c r="AM60" s="119"/>
      <c r="AN60" s="121">
        <f>SUM(AG60,AT60)</f>
        <v>436591.04999999999</v>
      </c>
      <c r="AO60" s="119"/>
      <c r="AP60" s="119"/>
      <c r="AQ60" s="122" t="s">
        <v>89</v>
      </c>
      <c r="AR60" s="59"/>
      <c r="AS60" s="123">
        <v>0</v>
      </c>
      <c r="AT60" s="124">
        <f>ROUND(SUM(AV60:AW60),2)</f>
        <v>75772</v>
      </c>
      <c r="AU60" s="125">
        <f>'210030-02-03-03 - Následn...'!P89</f>
        <v>578.946279</v>
      </c>
      <c r="AV60" s="124">
        <f>'210030-02-03-03 - Následn...'!J35</f>
        <v>75772</v>
      </c>
      <c r="AW60" s="124">
        <f>'210030-02-03-03 - Následn...'!J36</f>
        <v>0</v>
      </c>
      <c r="AX60" s="124">
        <f>'210030-02-03-03 - Následn...'!J37</f>
        <v>0</v>
      </c>
      <c r="AY60" s="124">
        <f>'210030-02-03-03 - Následn...'!J38</f>
        <v>0</v>
      </c>
      <c r="AZ60" s="124">
        <f>'210030-02-03-03 - Následn...'!F35</f>
        <v>360819.04999999999</v>
      </c>
      <c r="BA60" s="124">
        <f>'210030-02-03-03 - Následn...'!F36</f>
        <v>0</v>
      </c>
      <c r="BB60" s="124">
        <f>'210030-02-03-03 - Následn...'!F37</f>
        <v>0</v>
      </c>
      <c r="BC60" s="124">
        <f>'210030-02-03-03 - Následn...'!F38</f>
        <v>0</v>
      </c>
      <c r="BD60" s="126">
        <f>'210030-02-03-03 - Následn...'!F39</f>
        <v>0</v>
      </c>
      <c r="BE60" s="4"/>
      <c r="BT60" s="127" t="s">
        <v>80</v>
      </c>
      <c r="BV60" s="127" t="s">
        <v>72</v>
      </c>
      <c r="BW60" s="127" t="s">
        <v>96</v>
      </c>
      <c r="BX60" s="127" t="s">
        <v>86</v>
      </c>
      <c r="CL60" s="127" t="s">
        <v>17</v>
      </c>
    </row>
    <row r="61" s="7" customFormat="1" ht="24.75" customHeight="1">
      <c r="A61" s="105" t="s">
        <v>74</v>
      </c>
      <c r="B61" s="106"/>
      <c r="C61" s="107"/>
      <c r="D61" s="108" t="s">
        <v>97</v>
      </c>
      <c r="E61" s="108"/>
      <c r="F61" s="108"/>
      <c r="G61" s="108"/>
      <c r="H61" s="108"/>
      <c r="I61" s="109"/>
      <c r="J61" s="108" t="s">
        <v>98</v>
      </c>
      <c r="K61" s="108"/>
      <c r="L61" s="108"/>
      <c r="M61" s="108"/>
      <c r="N61" s="108"/>
      <c r="O61" s="108"/>
      <c r="P61" s="108"/>
      <c r="Q61" s="108"/>
      <c r="R61" s="108"/>
      <c r="S61" s="108"/>
      <c r="T61" s="108"/>
      <c r="U61" s="108"/>
      <c r="V61" s="108"/>
      <c r="W61" s="108"/>
      <c r="X61" s="108"/>
      <c r="Y61" s="108"/>
      <c r="Z61" s="108"/>
      <c r="AA61" s="108"/>
      <c r="AB61" s="108"/>
      <c r="AC61" s="108"/>
      <c r="AD61" s="108"/>
      <c r="AE61" s="108"/>
      <c r="AF61" s="108"/>
      <c r="AG61" s="110">
        <f>'210030-02-04 - VRN'!J30</f>
        <v>70000</v>
      </c>
      <c r="AH61" s="109"/>
      <c r="AI61" s="109"/>
      <c r="AJ61" s="109"/>
      <c r="AK61" s="109"/>
      <c r="AL61" s="109"/>
      <c r="AM61" s="109"/>
      <c r="AN61" s="110">
        <f>SUM(AG61,AT61)</f>
        <v>84700</v>
      </c>
      <c r="AO61" s="109"/>
      <c r="AP61" s="109"/>
      <c r="AQ61" s="111" t="s">
        <v>77</v>
      </c>
      <c r="AR61" s="112"/>
      <c r="AS61" s="128">
        <v>0</v>
      </c>
      <c r="AT61" s="129">
        <f>ROUND(SUM(AV61:AW61),2)</f>
        <v>14700</v>
      </c>
      <c r="AU61" s="130">
        <f>'210030-02-04 - VRN'!P82</f>
        <v>0</v>
      </c>
      <c r="AV61" s="129">
        <f>'210030-02-04 - VRN'!J33</f>
        <v>14700</v>
      </c>
      <c r="AW61" s="129">
        <f>'210030-02-04 - VRN'!J34</f>
        <v>0</v>
      </c>
      <c r="AX61" s="129">
        <f>'210030-02-04 - VRN'!J35</f>
        <v>0</v>
      </c>
      <c r="AY61" s="129">
        <f>'210030-02-04 - VRN'!J36</f>
        <v>0</v>
      </c>
      <c r="AZ61" s="129">
        <f>'210030-02-04 - VRN'!F33</f>
        <v>70000</v>
      </c>
      <c r="BA61" s="129">
        <f>'210030-02-04 - VRN'!F34</f>
        <v>0</v>
      </c>
      <c r="BB61" s="129">
        <f>'210030-02-04 - VRN'!F35</f>
        <v>0</v>
      </c>
      <c r="BC61" s="129">
        <f>'210030-02-04 - VRN'!F36</f>
        <v>0</v>
      </c>
      <c r="BD61" s="131">
        <f>'210030-02-04 - VRN'!F37</f>
        <v>0</v>
      </c>
      <c r="BE61" s="7"/>
      <c r="BT61" s="117" t="s">
        <v>78</v>
      </c>
      <c r="BV61" s="117" t="s">
        <v>72</v>
      </c>
      <c r="BW61" s="117" t="s">
        <v>99</v>
      </c>
      <c r="BX61" s="117" t="s">
        <v>5</v>
      </c>
      <c r="CL61" s="117" t="s">
        <v>17</v>
      </c>
      <c r="CM61" s="117" t="s">
        <v>80</v>
      </c>
    </row>
    <row r="62" s="2" customFormat="1" ht="30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9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</row>
    <row r="63" s="2" customFormat="1" ht="6.96" customHeight="1">
      <c r="A63" s="3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  <c r="AC63" s="54"/>
      <c r="AD63" s="54"/>
      <c r="AE63" s="54"/>
      <c r="AF63" s="54"/>
      <c r="AG63" s="54"/>
      <c r="AH63" s="54"/>
      <c r="AI63" s="54"/>
      <c r="AJ63" s="54"/>
      <c r="AK63" s="54"/>
      <c r="AL63" s="54"/>
      <c r="AM63" s="54"/>
      <c r="AN63" s="54"/>
      <c r="AO63" s="54"/>
      <c r="AP63" s="54"/>
      <c r="AQ63" s="54"/>
      <c r="AR63" s="39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</row>
  </sheetData>
  <sheetProtection sheet="1" formatColumns="0" formatRows="0" objects="1" scenarios="1" spinCount="100000" saltValue="JIpV3zOyIXegiN6tTpVnDmCn0q00gvNtbD9Dl6SHJZ3qTvtSmKurkwaHaBA4xeDhsYUjnbBHWVlxO9QQaVh5yw==" hashValue="XdvHm0/aZOSvxQQwJW6rDQCVn55PAJ2vlSem9iOXlkmsluYiqEC00XWopVX8umOaFHHwmN0SGk072Y5xiPGI2Q==" algorithmName="SHA-512" password="CC35"/>
  <mergeCells count="64">
    <mergeCell ref="L45:AO45"/>
    <mergeCell ref="AM47:AN47"/>
    <mergeCell ref="AM49:AP49"/>
    <mergeCell ref="AS49:AT51"/>
    <mergeCell ref="AM50:AP50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J56:AF56"/>
    <mergeCell ref="D56:H56"/>
    <mergeCell ref="AN56:AP56"/>
    <mergeCell ref="AG56:AM56"/>
    <mergeCell ref="AG57:AM57"/>
    <mergeCell ref="D57:H57"/>
    <mergeCell ref="AN57:AP57"/>
    <mergeCell ref="J57:AF57"/>
    <mergeCell ref="K58:AF58"/>
    <mergeCell ref="AN58:AP58"/>
    <mergeCell ref="AG58:AM58"/>
    <mergeCell ref="E58:I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4:AM54"/>
    <mergeCell ref="AN54:AP5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5" location="'210030-02-01 - Příprava s...'!C2" display="/"/>
    <hyperlink ref="A56" location="'210030-02-02 - Výsadba'!C2" display="/"/>
    <hyperlink ref="A58" location="'210030-02-03-01 - Následn...'!C2" display="/"/>
    <hyperlink ref="A59" location="'210030-02-03-02 - Následn...'!C2" display="/"/>
    <hyperlink ref="A60" location="'210030-02-03-03 - Následn...'!C2" display="/"/>
    <hyperlink ref="A61" location="'210030-02-04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1"/>
      <c r="AT3" s="18" t="s">
        <v>80</v>
      </c>
    </row>
    <row r="4" s="1" customFormat="1" ht="24.96" customHeight="1">
      <c r="B4" s="21"/>
      <c r="D4" s="134" t="s">
        <v>100</v>
      </c>
      <c r="L4" s="21"/>
      <c r="M4" s="13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6" t="s">
        <v>14</v>
      </c>
      <c r="L6" s="21"/>
    </row>
    <row r="7" s="1" customFormat="1" ht="16.5" customHeight="1">
      <c r="B7" s="21"/>
      <c r="E7" s="137" t="str">
        <f>'Rekapitulace stavby'!K6</f>
        <v>02 - Stavba Větrolamu TEO 2 v k.ú. Ves Touškov</v>
      </c>
      <c r="F7" s="136"/>
      <c r="G7" s="136"/>
      <c r="H7" s="136"/>
      <c r="L7" s="21"/>
    </row>
    <row r="8" s="2" customFormat="1" ht="12" customHeight="1">
      <c r="A8" s="33"/>
      <c r="B8" s="39"/>
      <c r="C8" s="33"/>
      <c r="D8" s="136" t="s">
        <v>101</v>
      </c>
      <c r="E8" s="33"/>
      <c r="F8" s="33"/>
      <c r="G8" s="33"/>
      <c r="H8" s="33"/>
      <c r="I8" s="33"/>
      <c r="J8" s="33"/>
      <c r="K8" s="33"/>
      <c r="L8" s="13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9" t="s">
        <v>102</v>
      </c>
      <c r="F9" s="33"/>
      <c r="G9" s="33"/>
      <c r="H9" s="33"/>
      <c r="I9" s="33"/>
      <c r="J9" s="33"/>
      <c r="K9" s="33"/>
      <c r="L9" s="13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3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6" t="s">
        <v>16</v>
      </c>
      <c r="E11" s="33"/>
      <c r="F11" s="127" t="s">
        <v>17</v>
      </c>
      <c r="G11" s="33"/>
      <c r="H11" s="33"/>
      <c r="I11" s="136" t="s">
        <v>18</v>
      </c>
      <c r="J11" s="127" t="s">
        <v>17</v>
      </c>
      <c r="K11" s="33"/>
      <c r="L11" s="13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6" t="s">
        <v>19</v>
      </c>
      <c r="E12" s="33"/>
      <c r="F12" s="127" t="s">
        <v>20</v>
      </c>
      <c r="G12" s="33"/>
      <c r="H12" s="33"/>
      <c r="I12" s="136" t="s">
        <v>21</v>
      </c>
      <c r="J12" s="140" t="str">
        <f>'Rekapitulace stavby'!AN8</f>
        <v>6. 1. 2023</v>
      </c>
      <c r="K12" s="33"/>
      <c r="L12" s="13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3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6" t="s">
        <v>23</v>
      </c>
      <c r="E14" s="33"/>
      <c r="F14" s="33"/>
      <c r="G14" s="33"/>
      <c r="H14" s="33"/>
      <c r="I14" s="136" t="s">
        <v>24</v>
      </c>
      <c r="J14" s="127" t="s">
        <v>17</v>
      </c>
      <c r="K14" s="33"/>
      <c r="L14" s="13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27" t="s">
        <v>25</v>
      </c>
      <c r="F15" s="33"/>
      <c r="G15" s="33"/>
      <c r="H15" s="33"/>
      <c r="I15" s="136" t="s">
        <v>26</v>
      </c>
      <c r="J15" s="127" t="s">
        <v>17</v>
      </c>
      <c r="K15" s="33"/>
      <c r="L15" s="13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3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6" t="s">
        <v>27</v>
      </c>
      <c r="E17" s="33"/>
      <c r="F17" s="33"/>
      <c r="G17" s="33"/>
      <c r="H17" s="33"/>
      <c r="I17" s="136" t="s">
        <v>24</v>
      </c>
      <c r="J17" s="127" t="str">
        <f>'Rekapitulace stavby'!AN13</f>
        <v/>
      </c>
      <c r="K17" s="33"/>
      <c r="L17" s="13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27" t="str">
        <f>'Rekapitulace stavby'!E14</f>
        <v xml:space="preserve"> </v>
      </c>
      <c r="F18" s="127"/>
      <c r="G18" s="127"/>
      <c r="H18" s="127"/>
      <c r="I18" s="136" t="s">
        <v>26</v>
      </c>
      <c r="J18" s="127" t="str">
        <f>'Rekapitulace stavby'!AN14</f>
        <v/>
      </c>
      <c r="K18" s="33"/>
      <c r="L18" s="13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3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6" t="s">
        <v>29</v>
      </c>
      <c r="E20" s="33"/>
      <c r="F20" s="33"/>
      <c r="G20" s="33"/>
      <c r="H20" s="33"/>
      <c r="I20" s="136" t="s">
        <v>24</v>
      </c>
      <c r="J20" s="127" t="s">
        <v>17</v>
      </c>
      <c r="K20" s="33"/>
      <c r="L20" s="13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27" t="s">
        <v>30</v>
      </c>
      <c r="F21" s="33"/>
      <c r="G21" s="33"/>
      <c r="H21" s="33"/>
      <c r="I21" s="136" t="s">
        <v>26</v>
      </c>
      <c r="J21" s="127" t="s">
        <v>17</v>
      </c>
      <c r="K21" s="33"/>
      <c r="L21" s="13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3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6" t="s">
        <v>32</v>
      </c>
      <c r="E23" s="33"/>
      <c r="F23" s="33"/>
      <c r="G23" s="33"/>
      <c r="H23" s="33"/>
      <c r="I23" s="136" t="s">
        <v>24</v>
      </c>
      <c r="J23" s="127" t="s">
        <v>17</v>
      </c>
      <c r="K23" s="33"/>
      <c r="L23" s="13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27" t="s">
        <v>33</v>
      </c>
      <c r="F24" s="33"/>
      <c r="G24" s="33"/>
      <c r="H24" s="33"/>
      <c r="I24" s="136" t="s">
        <v>26</v>
      </c>
      <c r="J24" s="127" t="s">
        <v>17</v>
      </c>
      <c r="K24" s="33"/>
      <c r="L24" s="13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3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6" t="s">
        <v>34</v>
      </c>
      <c r="E26" s="33"/>
      <c r="F26" s="33"/>
      <c r="G26" s="33"/>
      <c r="H26" s="33"/>
      <c r="I26" s="33"/>
      <c r="J26" s="33"/>
      <c r="K26" s="33"/>
      <c r="L26" s="13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1"/>
      <c r="B27" s="142"/>
      <c r="C27" s="141"/>
      <c r="D27" s="141"/>
      <c r="E27" s="143" t="s">
        <v>17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3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5"/>
      <c r="E29" s="145"/>
      <c r="F29" s="145"/>
      <c r="G29" s="145"/>
      <c r="H29" s="145"/>
      <c r="I29" s="145"/>
      <c r="J29" s="145"/>
      <c r="K29" s="145"/>
      <c r="L29" s="13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6" t="s">
        <v>36</v>
      </c>
      <c r="E30" s="33"/>
      <c r="F30" s="33"/>
      <c r="G30" s="33"/>
      <c r="H30" s="33"/>
      <c r="I30" s="33"/>
      <c r="J30" s="147">
        <f>ROUND(J83, 2)</f>
        <v>1400407.76</v>
      </c>
      <c r="K30" s="33"/>
      <c r="L30" s="13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5"/>
      <c r="E31" s="145"/>
      <c r="F31" s="145"/>
      <c r="G31" s="145"/>
      <c r="H31" s="145"/>
      <c r="I31" s="145"/>
      <c r="J31" s="145"/>
      <c r="K31" s="145"/>
      <c r="L31" s="13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8" t="s">
        <v>38</v>
      </c>
      <c r="G32" s="33"/>
      <c r="H32" s="33"/>
      <c r="I32" s="148" t="s">
        <v>37</v>
      </c>
      <c r="J32" s="148" t="s">
        <v>39</v>
      </c>
      <c r="K32" s="33"/>
      <c r="L32" s="13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9" t="s">
        <v>40</v>
      </c>
      <c r="E33" s="136" t="s">
        <v>41</v>
      </c>
      <c r="F33" s="150">
        <f>ROUND((SUM(BE83:BE148)),  2)</f>
        <v>1400407.76</v>
      </c>
      <c r="G33" s="33"/>
      <c r="H33" s="33"/>
      <c r="I33" s="151">
        <v>0.20999999999999999</v>
      </c>
      <c r="J33" s="150">
        <f>ROUND(((SUM(BE83:BE148))*I33),  2)</f>
        <v>294085.63</v>
      </c>
      <c r="K33" s="33"/>
      <c r="L33" s="13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6" t="s">
        <v>42</v>
      </c>
      <c r="F34" s="150">
        <f>ROUND((SUM(BF83:BF148)),  2)</f>
        <v>0</v>
      </c>
      <c r="G34" s="33"/>
      <c r="H34" s="33"/>
      <c r="I34" s="151">
        <v>0.14999999999999999</v>
      </c>
      <c r="J34" s="150">
        <f>ROUND(((SUM(BF83:BF148))*I34),  2)</f>
        <v>0</v>
      </c>
      <c r="K34" s="33"/>
      <c r="L34" s="13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6" t="s">
        <v>43</v>
      </c>
      <c r="F35" s="150">
        <f>ROUND((SUM(BG83:BG148)),  2)</f>
        <v>0</v>
      </c>
      <c r="G35" s="33"/>
      <c r="H35" s="33"/>
      <c r="I35" s="151">
        <v>0.20999999999999999</v>
      </c>
      <c r="J35" s="150">
        <f>0</f>
        <v>0</v>
      </c>
      <c r="K35" s="33"/>
      <c r="L35" s="13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6" t="s">
        <v>44</v>
      </c>
      <c r="F36" s="150">
        <f>ROUND((SUM(BH83:BH148)),  2)</f>
        <v>0</v>
      </c>
      <c r="G36" s="33"/>
      <c r="H36" s="33"/>
      <c r="I36" s="151">
        <v>0.14999999999999999</v>
      </c>
      <c r="J36" s="150">
        <f>0</f>
        <v>0</v>
      </c>
      <c r="K36" s="33"/>
      <c r="L36" s="13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6" t="s">
        <v>45</v>
      </c>
      <c r="F37" s="150">
        <f>ROUND((SUM(BI83:BI148)),  2)</f>
        <v>0</v>
      </c>
      <c r="G37" s="33"/>
      <c r="H37" s="33"/>
      <c r="I37" s="151">
        <v>0</v>
      </c>
      <c r="J37" s="150">
        <f>0</f>
        <v>0</v>
      </c>
      <c r="K37" s="33"/>
      <c r="L37" s="13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3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1694493.3900000001</v>
      </c>
      <c r="K39" s="158"/>
      <c r="L39" s="13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103</v>
      </c>
      <c r="D45" s="35"/>
      <c r="E45" s="35"/>
      <c r="F45" s="35"/>
      <c r="G45" s="35"/>
      <c r="H45" s="35"/>
      <c r="I45" s="35"/>
      <c r="J45" s="35"/>
      <c r="K45" s="35"/>
      <c r="L45" s="13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3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3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63" t="str">
        <f>E7</f>
        <v>02 - Stavba Větrolamu TEO 2 v k.ú. Ves Touškov</v>
      </c>
      <c r="F48" s="30"/>
      <c r="G48" s="30"/>
      <c r="H48" s="30"/>
      <c r="I48" s="35"/>
      <c r="J48" s="35"/>
      <c r="K48" s="35"/>
      <c r="L48" s="13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101</v>
      </c>
      <c r="D49" s="35"/>
      <c r="E49" s="35"/>
      <c r="F49" s="35"/>
      <c r="G49" s="35"/>
      <c r="H49" s="35"/>
      <c r="I49" s="35"/>
      <c r="J49" s="35"/>
      <c r="K49" s="35"/>
      <c r="L49" s="13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210030-02-01 - Příprava staveniště</v>
      </c>
      <c r="F50" s="35"/>
      <c r="G50" s="35"/>
      <c r="H50" s="35"/>
      <c r="I50" s="35"/>
      <c r="J50" s="35"/>
      <c r="K50" s="35"/>
      <c r="L50" s="13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3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>k.ú. Ves Touškov</v>
      </c>
      <c r="G52" s="35"/>
      <c r="H52" s="35"/>
      <c r="I52" s="30" t="s">
        <v>21</v>
      </c>
      <c r="J52" s="66" t="str">
        <f>IF(J12="","",J12)</f>
        <v>6. 1. 2023</v>
      </c>
      <c r="K52" s="35"/>
      <c r="L52" s="13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3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SPÚ, Pobočka Plzeň</v>
      </c>
      <c r="G54" s="35"/>
      <c r="H54" s="35"/>
      <c r="I54" s="30" t="s">
        <v>29</v>
      </c>
      <c r="J54" s="31" t="str">
        <f>E21</f>
        <v>Geocart CZ a.s.</v>
      </c>
      <c r="K54" s="35"/>
      <c r="L54" s="13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27</v>
      </c>
      <c r="D55" s="35"/>
      <c r="E55" s="35"/>
      <c r="F55" s="27" t="str">
        <f>IF(E18="","",E18)</f>
        <v xml:space="preserve"> </v>
      </c>
      <c r="G55" s="35"/>
      <c r="H55" s="35"/>
      <c r="I55" s="30" t="s">
        <v>32</v>
      </c>
      <c r="J55" s="31" t="str">
        <f>E24</f>
        <v>Ing. Petr Chytka</v>
      </c>
      <c r="K55" s="35"/>
      <c r="L55" s="13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3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64" t="s">
        <v>104</v>
      </c>
      <c r="D57" s="165"/>
      <c r="E57" s="165"/>
      <c r="F57" s="165"/>
      <c r="G57" s="165"/>
      <c r="H57" s="165"/>
      <c r="I57" s="165"/>
      <c r="J57" s="166" t="s">
        <v>105</v>
      </c>
      <c r="K57" s="165"/>
      <c r="L57" s="13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3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67" t="s">
        <v>68</v>
      </c>
      <c r="D59" s="35"/>
      <c r="E59" s="35"/>
      <c r="F59" s="35"/>
      <c r="G59" s="35"/>
      <c r="H59" s="35"/>
      <c r="I59" s="35"/>
      <c r="J59" s="96">
        <f>J83</f>
        <v>1400407.76</v>
      </c>
      <c r="K59" s="35"/>
      <c r="L59" s="13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106</v>
      </c>
    </row>
    <row r="60" s="9" customFormat="1" ht="24.96" customHeight="1">
      <c r="A60" s="9"/>
      <c r="B60" s="168"/>
      <c r="C60" s="169"/>
      <c r="D60" s="170" t="s">
        <v>107</v>
      </c>
      <c r="E60" s="171"/>
      <c r="F60" s="171"/>
      <c r="G60" s="171"/>
      <c r="H60" s="171"/>
      <c r="I60" s="171"/>
      <c r="J60" s="172">
        <f>J84</f>
        <v>1400407.76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19"/>
      <c r="D61" s="175" t="s">
        <v>108</v>
      </c>
      <c r="E61" s="176"/>
      <c r="F61" s="176"/>
      <c r="G61" s="176"/>
      <c r="H61" s="176"/>
      <c r="I61" s="176"/>
      <c r="J61" s="177">
        <f>J85</f>
        <v>324209.79999999999</v>
      </c>
      <c r="K61" s="119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19"/>
      <c r="D62" s="175" t="s">
        <v>109</v>
      </c>
      <c r="E62" s="176"/>
      <c r="F62" s="176"/>
      <c r="G62" s="176"/>
      <c r="H62" s="176"/>
      <c r="I62" s="176"/>
      <c r="J62" s="177">
        <f>J122</f>
        <v>961089.40000000002</v>
      </c>
      <c r="K62" s="119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19"/>
      <c r="D63" s="175" t="s">
        <v>110</v>
      </c>
      <c r="E63" s="176"/>
      <c r="F63" s="176"/>
      <c r="G63" s="176"/>
      <c r="H63" s="176"/>
      <c r="I63" s="176"/>
      <c r="J63" s="177">
        <f>J145</f>
        <v>115108.56</v>
      </c>
      <c r="K63" s="119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38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="2" customFormat="1" ht="6.96" customHeight="1">
      <c r="A65" s="33"/>
      <c r="B65" s="53"/>
      <c r="C65" s="54"/>
      <c r="D65" s="54"/>
      <c r="E65" s="54"/>
      <c r="F65" s="54"/>
      <c r="G65" s="54"/>
      <c r="H65" s="54"/>
      <c r="I65" s="54"/>
      <c r="J65" s="54"/>
      <c r="K65" s="54"/>
      <c r="L65" s="138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="2" customFormat="1" ht="6.96" customHeight="1">
      <c r="A69" s="33"/>
      <c r="B69" s="55"/>
      <c r="C69" s="56"/>
      <c r="D69" s="56"/>
      <c r="E69" s="56"/>
      <c r="F69" s="56"/>
      <c r="G69" s="56"/>
      <c r="H69" s="56"/>
      <c r="I69" s="56"/>
      <c r="J69" s="56"/>
      <c r="K69" s="56"/>
      <c r="L69" s="13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24.96" customHeight="1">
      <c r="A70" s="33"/>
      <c r="B70" s="34"/>
      <c r="C70" s="24" t="s">
        <v>111</v>
      </c>
      <c r="D70" s="35"/>
      <c r="E70" s="35"/>
      <c r="F70" s="35"/>
      <c r="G70" s="35"/>
      <c r="H70" s="35"/>
      <c r="I70" s="35"/>
      <c r="J70" s="35"/>
      <c r="K70" s="35"/>
      <c r="L70" s="13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6.96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3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2" customHeight="1">
      <c r="A72" s="33"/>
      <c r="B72" s="34"/>
      <c r="C72" s="30" t="s">
        <v>14</v>
      </c>
      <c r="D72" s="35"/>
      <c r="E72" s="35"/>
      <c r="F72" s="35"/>
      <c r="G72" s="35"/>
      <c r="H72" s="35"/>
      <c r="I72" s="35"/>
      <c r="J72" s="35"/>
      <c r="K72" s="35"/>
      <c r="L72" s="13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6.5" customHeight="1">
      <c r="A73" s="33"/>
      <c r="B73" s="34"/>
      <c r="C73" s="35"/>
      <c r="D73" s="35"/>
      <c r="E73" s="163" t="str">
        <f>E7</f>
        <v>02 - Stavba Větrolamu TEO 2 v k.ú. Ves Touškov</v>
      </c>
      <c r="F73" s="30"/>
      <c r="G73" s="30"/>
      <c r="H73" s="30"/>
      <c r="I73" s="35"/>
      <c r="J73" s="35"/>
      <c r="K73" s="35"/>
      <c r="L73" s="13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12" customHeight="1">
      <c r="A74" s="33"/>
      <c r="B74" s="34"/>
      <c r="C74" s="30" t="s">
        <v>101</v>
      </c>
      <c r="D74" s="35"/>
      <c r="E74" s="35"/>
      <c r="F74" s="35"/>
      <c r="G74" s="35"/>
      <c r="H74" s="35"/>
      <c r="I74" s="35"/>
      <c r="J74" s="35"/>
      <c r="K74" s="35"/>
      <c r="L74" s="13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6.5" customHeight="1">
      <c r="A75" s="33"/>
      <c r="B75" s="34"/>
      <c r="C75" s="35"/>
      <c r="D75" s="35"/>
      <c r="E75" s="63" t="str">
        <f>E9</f>
        <v>210030-02-01 - Příprava staveniště</v>
      </c>
      <c r="F75" s="35"/>
      <c r="G75" s="35"/>
      <c r="H75" s="35"/>
      <c r="I75" s="35"/>
      <c r="J75" s="35"/>
      <c r="K75" s="35"/>
      <c r="L75" s="13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6.96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3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2" customHeight="1">
      <c r="A77" s="33"/>
      <c r="B77" s="34"/>
      <c r="C77" s="30" t="s">
        <v>19</v>
      </c>
      <c r="D77" s="35"/>
      <c r="E77" s="35"/>
      <c r="F77" s="27" t="str">
        <f>F12</f>
        <v>k.ú. Ves Touškov</v>
      </c>
      <c r="G77" s="35"/>
      <c r="H77" s="35"/>
      <c r="I77" s="30" t="s">
        <v>21</v>
      </c>
      <c r="J77" s="66" t="str">
        <f>IF(J12="","",J12)</f>
        <v>6. 1. 2023</v>
      </c>
      <c r="K77" s="35"/>
      <c r="L77" s="13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6.96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3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5.15" customHeight="1">
      <c r="A79" s="33"/>
      <c r="B79" s="34"/>
      <c r="C79" s="30" t="s">
        <v>23</v>
      </c>
      <c r="D79" s="35"/>
      <c r="E79" s="35"/>
      <c r="F79" s="27" t="str">
        <f>E15</f>
        <v>SPÚ, Pobočka Plzeň</v>
      </c>
      <c r="G79" s="35"/>
      <c r="H79" s="35"/>
      <c r="I79" s="30" t="s">
        <v>29</v>
      </c>
      <c r="J79" s="31" t="str">
        <f>E21</f>
        <v>Geocart CZ a.s.</v>
      </c>
      <c r="K79" s="35"/>
      <c r="L79" s="13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5.15" customHeight="1">
      <c r="A80" s="33"/>
      <c r="B80" s="34"/>
      <c r="C80" s="30" t="s">
        <v>27</v>
      </c>
      <c r="D80" s="35"/>
      <c r="E80" s="35"/>
      <c r="F80" s="27" t="str">
        <f>IF(E18="","",E18)</f>
        <v xml:space="preserve"> </v>
      </c>
      <c r="G80" s="35"/>
      <c r="H80" s="35"/>
      <c r="I80" s="30" t="s">
        <v>32</v>
      </c>
      <c r="J80" s="31" t="str">
        <f>E24</f>
        <v>Ing. Petr Chytka</v>
      </c>
      <c r="K80" s="35"/>
      <c r="L80" s="13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0.32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3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11" customFormat="1" ht="29.28" customHeight="1">
      <c r="A82" s="179"/>
      <c r="B82" s="180"/>
      <c r="C82" s="181" t="s">
        <v>112</v>
      </c>
      <c r="D82" s="182" t="s">
        <v>55</v>
      </c>
      <c r="E82" s="182" t="s">
        <v>51</v>
      </c>
      <c r="F82" s="182" t="s">
        <v>52</v>
      </c>
      <c r="G82" s="182" t="s">
        <v>113</v>
      </c>
      <c r="H82" s="182" t="s">
        <v>114</v>
      </c>
      <c r="I82" s="182" t="s">
        <v>115</v>
      </c>
      <c r="J82" s="182" t="s">
        <v>105</v>
      </c>
      <c r="K82" s="183" t="s">
        <v>116</v>
      </c>
      <c r="L82" s="184"/>
      <c r="M82" s="86" t="s">
        <v>17</v>
      </c>
      <c r="N82" s="87" t="s">
        <v>40</v>
      </c>
      <c r="O82" s="87" t="s">
        <v>117</v>
      </c>
      <c r="P82" s="87" t="s">
        <v>118</v>
      </c>
      <c r="Q82" s="87" t="s">
        <v>119</v>
      </c>
      <c r="R82" s="87" t="s">
        <v>120</v>
      </c>
      <c r="S82" s="87" t="s">
        <v>121</v>
      </c>
      <c r="T82" s="88" t="s">
        <v>122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</row>
    <row r="83" s="2" customFormat="1" ht="22.8" customHeight="1">
      <c r="A83" s="33"/>
      <c r="B83" s="34"/>
      <c r="C83" s="93" t="s">
        <v>123</v>
      </c>
      <c r="D83" s="35"/>
      <c r="E83" s="35"/>
      <c r="F83" s="35"/>
      <c r="G83" s="35"/>
      <c r="H83" s="35"/>
      <c r="I83" s="35"/>
      <c r="J83" s="185">
        <f>BK83</f>
        <v>1400407.76</v>
      </c>
      <c r="K83" s="35"/>
      <c r="L83" s="39"/>
      <c r="M83" s="89"/>
      <c r="N83" s="186"/>
      <c r="O83" s="90"/>
      <c r="P83" s="187">
        <f>P84</f>
        <v>1690.8542809999999</v>
      </c>
      <c r="Q83" s="90"/>
      <c r="R83" s="187">
        <f>R84</f>
        <v>106.58245500000001</v>
      </c>
      <c r="S83" s="90"/>
      <c r="T83" s="188">
        <f>T84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8" t="s">
        <v>69</v>
      </c>
      <c r="AU83" s="18" t="s">
        <v>106</v>
      </c>
      <c r="BK83" s="189">
        <f>BK84</f>
        <v>1400407.76</v>
      </c>
    </row>
    <row r="84" s="12" customFormat="1" ht="25.92" customHeight="1">
      <c r="A84" s="12"/>
      <c r="B84" s="190"/>
      <c r="C84" s="191"/>
      <c r="D84" s="192" t="s">
        <v>69</v>
      </c>
      <c r="E84" s="193" t="s">
        <v>124</v>
      </c>
      <c r="F84" s="193" t="s">
        <v>125</v>
      </c>
      <c r="G84" s="191"/>
      <c r="H84" s="191"/>
      <c r="I84" s="191"/>
      <c r="J84" s="194">
        <f>BK84</f>
        <v>1400407.76</v>
      </c>
      <c r="K84" s="191"/>
      <c r="L84" s="195"/>
      <c r="M84" s="196"/>
      <c r="N84" s="197"/>
      <c r="O84" s="197"/>
      <c r="P84" s="198">
        <f>P85+P122+P145</f>
        <v>1690.8542809999999</v>
      </c>
      <c r="Q84" s="197"/>
      <c r="R84" s="198">
        <f>R85+R122+R145</f>
        <v>106.58245500000001</v>
      </c>
      <c r="S84" s="197"/>
      <c r="T84" s="199">
        <f>T85+T122+T145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78</v>
      </c>
      <c r="AT84" s="201" t="s">
        <v>69</v>
      </c>
      <c r="AU84" s="201" t="s">
        <v>70</v>
      </c>
      <c r="AY84" s="200" t="s">
        <v>126</v>
      </c>
      <c r="BK84" s="202">
        <f>BK85+BK122+BK145</f>
        <v>1400407.76</v>
      </c>
    </row>
    <row r="85" s="12" customFormat="1" ht="22.8" customHeight="1">
      <c r="A85" s="12"/>
      <c r="B85" s="190"/>
      <c r="C85" s="191"/>
      <c r="D85" s="192" t="s">
        <v>69</v>
      </c>
      <c r="E85" s="203" t="s">
        <v>78</v>
      </c>
      <c r="F85" s="203" t="s">
        <v>127</v>
      </c>
      <c r="G85" s="191"/>
      <c r="H85" s="191"/>
      <c r="I85" s="191"/>
      <c r="J85" s="204">
        <f>BK85</f>
        <v>324209.79999999999</v>
      </c>
      <c r="K85" s="191"/>
      <c r="L85" s="195"/>
      <c r="M85" s="196"/>
      <c r="N85" s="197"/>
      <c r="O85" s="197"/>
      <c r="P85" s="198">
        <f>SUM(P86:P121)</f>
        <v>444.28553499999998</v>
      </c>
      <c r="Q85" s="197"/>
      <c r="R85" s="198">
        <f>SUM(R86:R121)</f>
        <v>0.045525000000000003</v>
      </c>
      <c r="S85" s="197"/>
      <c r="T85" s="199">
        <f>SUM(T86:T121)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78</v>
      </c>
      <c r="AT85" s="201" t="s">
        <v>69</v>
      </c>
      <c r="AU85" s="201" t="s">
        <v>78</v>
      </c>
      <c r="AY85" s="200" t="s">
        <v>126</v>
      </c>
      <c r="BK85" s="202">
        <f>SUM(BK86:BK121)</f>
        <v>324209.79999999999</v>
      </c>
    </row>
    <row r="86" s="2" customFormat="1" ht="21.75" customHeight="1">
      <c r="A86" s="33"/>
      <c r="B86" s="34"/>
      <c r="C86" s="205" t="s">
        <v>78</v>
      </c>
      <c r="D86" s="205" t="s">
        <v>128</v>
      </c>
      <c r="E86" s="206" t="s">
        <v>129</v>
      </c>
      <c r="F86" s="207" t="s">
        <v>130</v>
      </c>
      <c r="G86" s="208" t="s">
        <v>131</v>
      </c>
      <c r="H86" s="209">
        <v>9105</v>
      </c>
      <c r="I86" s="210">
        <v>8.4299999999999997</v>
      </c>
      <c r="J86" s="210">
        <f>ROUND(I86*H86,2)</f>
        <v>76755.149999999994</v>
      </c>
      <c r="K86" s="207" t="s">
        <v>132</v>
      </c>
      <c r="L86" s="39"/>
      <c r="M86" s="211" t="s">
        <v>17</v>
      </c>
      <c r="N86" s="212" t="s">
        <v>41</v>
      </c>
      <c r="O86" s="213">
        <v>0.0070000000000000001</v>
      </c>
      <c r="P86" s="213">
        <f>O86*H86</f>
        <v>63.734999999999999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215" t="s">
        <v>133</v>
      </c>
      <c r="AT86" s="215" t="s">
        <v>128</v>
      </c>
      <c r="AU86" s="215" t="s">
        <v>80</v>
      </c>
      <c r="AY86" s="18" t="s">
        <v>126</v>
      </c>
      <c r="BE86" s="216">
        <f>IF(N86="základní",J86,0)</f>
        <v>76755.149999999994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8" t="s">
        <v>78</v>
      </c>
      <c r="BK86" s="216">
        <f>ROUND(I86*H86,2)</f>
        <v>76755.149999999994</v>
      </c>
      <c r="BL86" s="18" t="s">
        <v>133</v>
      </c>
      <c r="BM86" s="215" t="s">
        <v>134</v>
      </c>
    </row>
    <row r="87" s="2" customFormat="1">
      <c r="A87" s="33"/>
      <c r="B87" s="34"/>
      <c r="C87" s="35"/>
      <c r="D87" s="217" t="s">
        <v>135</v>
      </c>
      <c r="E87" s="35"/>
      <c r="F87" s="218" t="s">
        <v>130</v>
      </c>
      <c r="G87" s="35"/>
      <c r="H87" s="35"/>
      <c r="I87" s="35"/>
      <c r="J87" s="35"/>
      <c r="K87" s="35"/>
      <c r="L87" s="39"/>
      <c r="M87" s="219"/>
      <c r="N87" s="220"/>
      <c r="O87" s="78"/>
      <c r="P87" s="78"/>
      <c r="Q87" s="78"/>
      <c r="R87" s="78"/>
      <c r="S87" s="78"/>
      <c r="T87" s="79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135</v>
      </c>
      <c r="AU87" s="18" t="s">
        <v>80</v>
      </c>
    </row>
    <row r="88" s="2" customFormat="1">
      <c r="A88" s="33"/>
      <c r="B88" s="34"/>
      <c r="C88" s="35"/>
      <c r="D88" s="221" t="s">
        <v>136</v>
      </c>
      <c r="E88" s="35"/>
      <c r="F88" s="222" t="s">
        <v>137</v>
      </c>
      <c r="G88" s="35"/>
      <c r="H88" s="35"/>
      <c r="I88" s="35"/>
      <c r="J88" s="35"/>
      <c r="K88" s="35"/>
      <c r="L88" s="39"/>
      <c r="M88" s="219"/>
      <c r="N88" s="220"/>
      <c r="O88" s="78"/>
      <c r="P88" s="78"/>
      <c r="Q88" s="78"/>
      <c r="R88" s="78"/>
      <c r="S88" s="78"/>
      <c r="T88" s="79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8" t="s">
        <v>136</v>
      </c>
      <c r="AU88" s="18" t="s">
        <v>80</v>
      </c>
    </row>
    <row r="89" s="13" customFormat="1">
      <c r="A89" s="13"/>
      <c r="B89" s="223"/>
      <c r="C89" s="224"/>
      <c r="D89" s="217" t="s">
        <v>138</v>
      </c>
      <c r="E89" s="225" t="s">
        <v>17</v>
      </c>
      <c r="F89" s="226" t="s">
        <v>139</v>
      </c>
      <c r="G89" s="224"/>
      <c r="H89" s="227">
        <v>9105</v>
      </c>
      <c r="I89" s="224"/>
      <c r="J89" s="224"/>
      <c r="K89" s="224"/>
      <c r="L89" s="228"/>
      <c r="M89" s="229"/>
      <c r="N89" s="230"/>
      <c r="O89" s="230"/>
      <c r="P89" s="230"/>
      <c r="Q89" s="230"/>
      <c r="R89" s="230"/>
      <c r="S89" s="230"/>
      <c r="T89" s="231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2" t="s">
        <v>138</v>
      </c>
      <c r="AU89" s="232" t="s">
        <v>80</v>
      </c>
      <c r="AV89" s="13" t="s">
        <v>80</v>
      </c>
      <c r="AW89" s="13" t="s">
        <v>31</v>
      </c>
      <c r="AX89" s="13" t="s">
        <v>78</v>
      </c>
      <c r="AY89" s="232" t="s">
        <v>126</v>
      </c>
    </row>
    <row r="90" s="2" customFormat="1" ht="16.5" customHeight="1">
      <c r="A90" s="33"/>
      <c r="B90" s="34"/>
      <c r="C90" s="205" t="s">
        <v>80</v>
      </c>
      <c r="D90" s="205" t="s">
        <v>128</v>
      </c>
      <c r="E90" s="206" t="s">
        <v>140</v>
      </c>
      <c r="F90" s="207" t="s">
        <v>141</v>
      </c>
      <c r="G90" s="208" t="s">
        <v>131</v>
      </c>
      <c r="H90" s="209">
        <v>18210</v>
      </c>
      <c r="I90" s="210">
        <v>2.9399999999999999</v>
      </c>
      <c r="J90" s="210">
        <f>ROUND(I90*H90,2)</f>
        <v>53537.400000000001</v>
      </c>
      <c r="K90" s="207" t="s">
        <v>132</v>
      </c>
      <c r="L90" s="39"/>
      <c r="M90" s="211" t="s">
        <v>17</v>
      </c>
      <c r="N90" s="212" t="s">
        <v>41</v>
      </c>
      <c r="O90" s="213">
        <v>0.0050000000000000001</v>
      </c>
      <c r="P90" s="213">
        <f>O90*H90</f>
        <v>91.049999999999997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215" t="s">
        <v>133</v>
      </c>
      <c r="AT90" s="215" t="s">
        <v>128</v>
      </c>
      <c r="AU90" s="215" t="s">
        <v>80</v>
      </c>
      <c r="AY90" s="18" t="s">
        <v>126</v>
      </c>
      <c r="BE90" s="216">
        <f>IF(N90="základní",J90,0)</f>
        <v>53537.400000000001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8" t="s">
        <v>78</v>
      </c>
      <c r="BK90" s="216">
        <f>ROUND(I90*H90,2)</f>
        <v>53537.400000000001</v>
      </c>
      <c r="BL90" s="18" t="s">
        <v>133</v>
      </c>
      <c r="BM90" s="215" t="s">
        <v>142</v>
      </c>
    </row>
    <row r="91" s="2" customFormat="1">
      <c r="A91" s="33"/>
      <c r="B91" s="34"/>
      <c r="C91" s="35"/>
      <c r="D91" s="217" t="s">
        <v>135</v>
      </c>
      <c r="E91" s="35"/>
      <c r="F91" s="218" t="s">
        <v>141</v>
      </c>
      <c r="G91" s="35"/>
      <c r="H91" s="35"/>
      <c r="I91" s="35"/>
      <c r="J91" s="35"/>
      <c r="K91" s="35"/>
      <c r="L91" s="39"/>
      <c r="M91" s="219"/>
      <c r="N91" s="220"/>
      <c r="O91" s="78"/>
      <c r="P91" s="78"/>
      <c r="Q91" s="78"/>
      <c r="R91" s="78"/>
      <c r="S91" s="78"/>
      <c r="T91" s="79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8" t="s">
        <v>135</v>
      </c>
      <c r="AU91" s="18" t="s">
        <v>80</v>
      </c>
    </row>
    <row r="92" s="2" customFormat="1">
      <c r="A92" s="33"/>
      <c r="B92" s="34"/>
      <c r="C92" s="35"/>
      <c r="D92" s="221" t="s">
        <v>136</v>
      </c>
      <c r="E92" s="35"/>
      <c r="F92" s="222" t="s">
        <v>143</v>
      </c>
      <c r="G92" s="35"/>
      <c r="H92" s="35"/>
      <c r="I92" s="35"/>
      <c r="J92" s="35"/>
      <c r="K92" s="35"/>
      <c r="L92" s="39"/>
      <c r="M92" s="219"/>
      <c r="N92" s="220"/>
      <c r="O92" s="78"/>
      <c r="P92" s="78"/>
      <c r="Q92" s="78"/>
      <c r="R92" s="78"/>
      <c r="S92" s="78"/>
      <c r="T92" s="79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136</v>
      </c>
      <c r="AU92" s="18" t="s">
        <v>80</v>
      </c>
    </row>
    <row r="93" s="13" customFormat="1">
      <c r="A93" s="13"/>
      <c r="B93" s="223"/>
      <c r="C93" s="224"/>
      <c r="D93" s="217" t="s">
        <v>138</v>
      </c>
      <c r="E93" s="225" t="s">
        <v>17</v>
      </c>
      <c r="F93" s="226" t="s">
        <v>144</v>
      </c>
      <c r="G93" s="224"/>
      <c r="H93" s="227">
        <v>18210</v>
      </c>
      <c r="I93" s="224"/>
      <c r="J93" s="224"/>
      <c r="K93" s="224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138</v>
      </c>
      <c r="AU93" s="232" t="s">
        <v>80</v>
      </c>
      <c r="AV93" s="13" t="s">
        <v>80</v>
      </c>
      <c r="AW93" s="13" t="s">
        <v>31</v>
      </c>
      <c r="AX93" s="13" t="s">
        <v>78</v>
      </c>
      <c r="AY93" s="232" t="s">
        <v>126</v>
      </c>
    </row>
    <row r="94" s="2" customFormat="1" ht="16.5" customHeight="1">
      <c r="A94" s="33"/>
      <c r="B94" s="34"/>
      <c r="C94" s="205" t="s">
        <v>145</v>
      </c>
      <c r="D94" s="205" t="s">
        <v>128</v>
      </c>
      <c r="E94" s="206" t="s">
        <v>146</v>
      </c>
      <c r="F94" s="207" t="s">
        <v>147</v>
      </c>
      <c r="G94" s="208" t="s">
        <v>131</v>
      </c>
      <c r="H94" s="209">
        <v>4250</v>
      </c>
      <c r="I94" s="210">
        <v>8.5199999999999996</v>
      </c>
      <c r="J94" s="210">
        <f>ROUND(I94*H94,2)</f>
        <v>36210</v>
      </c>
      <c r="K94" s="207" t="s">
        <v>132</v>
      </c>
      <c r="L94" s="39"/>
      <c r="M94" s="211" t="s">
        <v>17</v>
      </c>
      <c r="N94" s="212" t="s">
        <v>41</v>
      </c>
      <c r="O94" s="213">
        <v>0.02</v>
      </c>
      <c r="P94" s="213">
        <f>O94*H94</f>
        <v>85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215" t="s">
        <v>133</v>
      </c>
      <c r="AT94" s="215" t="s">
        <v>128</v>
      </c>
      <c r="AU94" s="215" t="s">
        <v>80</v>
      </c>
      <c r="AY94" s="18" t="s">
        <v>126</v>
      </c>
      <c r="BE94" s="216">
        <f>IF(N94="základní",J94,0)</f>
        <v>36210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8" t="s">
        <v>78</v>
      </c>
      <c r="BK94" s="216">
        <f>ROUND(I94*H94,2)</f>
        <v>36210</v>
      </c>
      <c r="BL94" s="18" t="s">
        <v>133</v>
      </c>
      <c r="BM94" s="215" t="s">
        <v>148</v>
      </c>
    </row>
    <row r="95" s="2" customFormat="1">
      <c r="A95" s="33"/>
      <c r="B95" s="34"/>
      <c r="C95" s="35"/>
      <c r="D95" s="217" t="s">
        <v>135</v>
      </c>
      <c r="E95" s="35"/>
      <c r="F95" s="218" t="s">
        <v>147</v>
      </c>
      <c r="G95" s="35"/>
      <c r="H95" s="35"/>
      <c r="I95" s="35"/>
      <c r="J95" s="35"/>
      <c r="K95" s="35"/>
      <c r="L95" s="39"/>
      <c r="M95" s="219"/>
      <c r="N95" s="220"/>
      <c r="O95" s="78"/>
      <c r="P95" s="78"/>
      <c r="Q95" s="78"/>
      <c r="R95" s="78"/>
      <c r="S95" s="78"/>
      <c r="T95" s="79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8" t="s">
        <v>135</v>
      </c>
      <c r="AU95" s="18" t="s">
        <v>80</v>
      </c>
    </row>
    <row r="96" s="2" customFormat="1">
      <c r="A96" s="33"/>
      <c r="B96" s="34"/>
      <c r="C96" s="35"/>
      <c r="D96" s="221" t="s">
        <v>136</v>
      </c>
      <c r="E96" s="35"/>
      <c r="F96" s="222" t="s">
        <v>149</v>
      </c>
      <c r="G96" s="35"/>
      <c r="H96" s="35"/>
      <c r="I96" s="35"/>
      <c r="J96" s="35"/>
      <c r="K96" s="35"/>
      <c r="L96" s="39"/>
      <c r="M96" s="219"/>
      <c r="N96" s="220"/>
      <c r="O96" s="78"/>
      <c r="P96" s="78"/>
      <c r="Q96" s="78"/>
      <c r="R96" s="78"/>
      <c r="S96" s="78"/>
      <c r="T96" s="79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8" t="s">
        <v>136</v>
      </c>
      <c r="AU96" s="18" t="s">
        <v>80</v>
      </c>
    </row>
    <row r="97" s="13" customFormat="1">
      <c r="A97" s="13"/>
      <c r="B97" s="223"/>
      <c r="C97" s="224"/>
      <c r="D97" s="217" t="s">
        <v>138</v>
      </c>
      <c r="E97" s="225" t="s">
        <v>17</v>
      </c>
      <c r="F97" s="226" t="s">
        <v>150</v>
      </c>
      <c r="G97" s="224"/>
      <c r="H97" s="227">
        <v>4250</v>
      </c>
      <c r="I97" s="224"/>
      <c r="J97" s="224"/>
      <c r="K97" s="224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138</v>
      </c>
      <c r="AU97" s="232" t="s">
        <v>80</v>
      </c>
      <c r="AV97" s="13" t="s">
        <v>80</v>
      </c>
      <c r="AW97" s="13" t="s">
        <v>31</v>
      </c>
      <c r="AX97" s="13" t="s">
        <v>78</v>
      </c>
      <c r="AY97" s="232" t="s">
        <v>126</v>
      </c>
    </row>
    <row r="98" s="2" customFormat="1" ht="16.5" customHeight="1">
      <c r="A98" s="33"/>
      <c r="B98" s="34"/>
      <c r="C98" s="205" t="s">
        <v>133</v>
      </c>
      <c r="D98" s="205" t="s">
        <v>128</v>
      </c>
      <c r="E98" s="206" t="s">
        <v>151</v>
      </c>
      <c r="F98" s="207" t="s">
        <v>152</v>
      </c>
      <c r="G98" s="208" t="s">
        <v>131</v>
      </c>
      <c r="H98" s="209">
        <v>9105</v>
      </c>
      <c r="I98" s="210">
        <v>8.1600000000000001</v>
      </c>
      <c r="J98" s="210">
        <f>ROUND(I98*H98,2)</f>
        <v>74296.800000000003</v>
      </c>
      <c r="K98" s="207" t="s">
        <v>132</v>
      </c>
      <c r="L98" s="39"/>
      <c r="M98" s="211" t="s">
        <v>17</v>
      </c>
      <c r="N98" s="212" t="s">
        <v>41</v>
      </c>
      <c r="O98" s="213">
        <v>0.02</v>
      </c>
      <c r="P98" s="213">
        <f>O98*H98</f>
        <v>182.09999999999999</v>
      </c>
      <c r="Q98" s="213">
        <v>0</v>
      </c>
      <c r="R98" s="213">
        <f>Q98*H98</f>
        <v>0</v>
      </c>
      <c r="S98" s="213">
        <v>0</v>
      </c>
      <c r="T98" s="214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15" t="s">
        <v>133</v>
      </c>
      <c r="AT98" s="215" t="s">
        <v>128</v>
      </c>
      <c r="AU98" s="215" t="s">
        <v>80</v>
      </c>
      <c r="AY98" s="18" t="s">
        <v>126</v>
      </c>
      <c r="BE98" s="216">
        <f>IF(N98="základní",J98,0)</f>
        <v>74296.800000000003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8" t="s">
        <v>78</v>
      </c>
      <c r="BK98" s="216">
        <f>ROUND(I98*H98,2)</f>
        <v>74296.800000000003</v>
      </c>
      <c r="BL98" s="18" t="s">
        <v>133</v>
      </c>
      <c r="BM98" s="215" t="s">
        <v>153</v>
      </c>
    </row>
    <row r="99" s="2" customFormat="1">
      <c r="A99" s="33"/>
      <c r="B99" s="34"/>
      <c r="C99" s="35"/>
      <c r="D99" s="217" t="s">
        <v>135</v>
      </c>
      <c r="E99" s="35"/>
      <c r="F99" s="218" t="s">
        <v>152</v>
      </c>
      <c r="G99" s="35"/>
      <c r="H99" s="35"/>
      <c r="I99" s="35"/>
      <c r="J99" s="35"/>
      <c r="K99" s="35"/>
      <c r="L99" s="39"/>
      <c r="M99" s="219"/>
      <c r="N99" s="220"/>
      <c r="O99" s="78"/>
      <c r="P99" s="78"/>
      <c r="Q99" s="78"/>
      <c r="R99" s="78"/>
      <c r="S99" s="78"/>
      <c r="T99" s="79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8" t="s">
        <v>135</v>
      </c>
      <c r="AU99" s="18" t="s">
        <v>80</v>
      </c>
    </row>
    <row r="100" s="2" customFormat="1">
      <c r="A100" s="33"/>
      <c r="B100" s="34"/>
      <c r="C100" s="35"/>
      <c r="D100" s="221" t="s">
        <v>136</v>
      </c>
      <c r="E100" s="35"/>
      <c r="F100" s="222" t="s">
        <v>154</v>
      </c>
      <c r="G100" s="35"/>
      <c r="H100" s="35"/>
      <c r="I100" s="35"/>
      <c r="J100" s="35"/>
      <c r="K100" s="35"/>
      <c r="L100" s="39"/>
      <c r="M100" s="219"/>
      <c r="N100" s="220"/>
      <c r="O100" s="78"/>
      <c r="P100" s="78"/>
      <c r="Q100" s="78"/>
      <c r="R100" s="78"/>
      <c r="S100" s="78"/>
      <c r="T100" s="79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8" t="s">
        <v>136</v>
      </c>
      <c r="AU100" s="18" t="s">
        <v>80</v>
      </c>
    </row>
    <row r="101" s="13" customFormat="1">
      <c r="A101" s="13"/>
      <c r="B101" s="223"/>
      <c r="C101" s="224"/>
      <c r="D101" s="217" t="s">
        <v>138</v>
      </c>
      <c r="E101" s="225" t="s">
        <v>17</v>
      </c>
      <c r="F101" s="226" t="s">
        <v>155</v>
      </c>
      <c r="G101" s="224"/>
      <c r="H101" s="227">
        <v>9105</v>
      </c>
      <c r="I101" s="224"/>
      <c r="J101" s="224"/>
      <c r="K101" s="224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138</v>
      </c>
      <c r="AU101" s="232" t="s">
        <v>80</v>
      </c>
      <c r="AV101" s="13" t="s">
        <v>80</v>
      </c>
      <c r="AW101" s="13" t="s">
        <v>31</v>
      </c>
      <c r="AX101" s="13" t="s">
        <v>78</v>
      </c>
      <c r="AY101" s="232" t="s">
        <v>126</v>
      </c>
    </row>
    <row r="102" s="2" customFormat="1" ht="16.5" customHeight="1">
      <c r="A102" s="33"/>
      <c r="B102" s="34"/>
      <c r="C102" s="233" t="s">
        <v>156</v>
      </c>
      <c r="D102" s="233" t="s">
        <v>157</v>
      </c>
      <c r="E102" s="234" t="s">
        <v>158</v>
      </c>
      <c r="F102" s="235" t="s">
        <v>159</v>
      </c>
      <c r="G102" s="236" t="s">
        <v>160</v>
      </c>
      <c r="H102" s="237">
        <v>45.524999999999999</v>
      </c>
      <c r="I102" s="238">
        <v>1400</v>
      </c>
      <c r="J102" s="238">
        <f>ROUND(I102*H102,2)</f>
        <v>63735</v>
      </c>
      <c r="K102" s="235" t="s">
        <v>17</v>
      </c>
      <c r="L102" s="239"/>
      <c r="M102" s="240" t="s">
        <v>17</v>
      </c>
      <c r="N102" s="241" t="s">
        <v>41</v>
      </c>
      <c r="O102" s="213">
        <v>0</v>
      </c>
      <c r="P102" s="213">
        <f>O102*H102</f>
        <v>0</v>
      </c>
      <c r="Q102" s="213">
        <v>0.001</v>
      </c>
      <c r="R102" s="213">
        <f>Q102*H102</f>
        <v>0.045525000000000003</v>
      </c>
      <c r="S102" s="213">
        <v>0</v>
      </c>
      <c r="T102" s="214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215" t="s">
        <v>161</v>
      </c>
      <c r="AT102" s="215" t="s">
        <v>157</v>
      </c>
      <c r="AU102" s="215" t="s">
        <v>80</v>
      </c>
      <c r="AY102" s="18" t="s">
        <v>126</v>
      </c>
      <c r="BE102" s="216">
        <f>IF(N102="základní",J102,0)</f>
        <v>63735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8" t="s">
        <v>78</v>
      </c>
      <c r="BK102" s="216">
        <f>ROUND(I102*H102,2)</f>
        <v>63735</v>
      </c>
      <c r="BL102" s="18" t="s">
        <v>133</v>
      </c>
      <c r="BM102" s="215" t="s">
        <v>162</v>
      </c>
    </row>
    <row r="103" s="2" customFormat="1">
      <c r="A103" s="33"/>
      <c r="B103" s="34"/>
      <c r="C103" s="35"/>
      <c r="D103" s="217" t="s">
        <v>135</v>
      </c>
      <c r="E103" s="35"/>
      <c r="F103" s="218" t="s">
        <v>159</v>
      </c>
      <c r="G103" s="35"/>
      <c r="H103" s="35"/>
      <c r="I103" s="35"/>
      <c r="J103" s="35"/>
      <c r="K103" s="35"/>
      <c r="L103" s="39"/>
      <c r="M103" s="219"/>
      <c r="N103" s="220"/>
      <c r="O103" s="78"/>
      <c r="P103" s="78"/>
      <c r="Q103" s="78"/>
      <c r="R103" s="78"/>
      <c r="S103" s="78"/>
      <c r="T103" s="79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8" t="s">
        <v>135</v>
      </c>
      <c r="AU103" s="18" t="s">
        <v>80</v>
      </c>
    </row>
    <row r="104" s="2" customFormat="1">
      <c r="A104" s="33"/>
      <c r="B104" s="34"/>
      <c r="C104" s="35"/>
      <c r="D104" s="217" t="s">
        <v>163</v>
      </c>
      <c r="E104" s="35"/>
      <c r="F104" s="242" t="s">
        <v>164</v>
      </c>
      <c r="G104" s="35"/>
      <c r="H104" s="35"/>
      <c r="I104" s="35"/>
      <c r="J104" s="35"/>
      <c r="K104" s="35"/>
      <c r="L104" s="39"/>
      <c r="M104" s="219"/>
      <c r="N104" s="220"/>
      <c r="O104" s="78"/>
      <c r="P104" s="78"/>
      <c r="Q104" s="78"/>
      <c r="R104" s="78"/>
      <c r="S104" s="78"/>
      <c r="T104" s="79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8" t="s">
        <v>163</v>
      </c>
      <c r="AU104" s="18" t="s">
        <v>80</v>
      </c>
    </row>
    <row r="105" s="13" customFormat="1">
      <c r="A105" s="13"/>
      <c r="B105" s="223"/>
      <c r="C105" s="224"/>
      <c r="D105" s="217" t="s">
        <v>138</v>
      </c>
      <c r="E105" s="225" t="s">
        <v>17</v>
      </c>
      <c r="F105" s="226" t="s">
        <v>165</v>
      </c>
      <c r="G105" s="224"/>
      <c r="H105" s="227">
        <v>45.524999999999999</v>
      </c>
      <c r="I105" s="224"/>
      <c r="J105" s="224"/>
      <c r="K105" s="224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138</v>
      </c>
      <c r="AU105" s="232" t="s">
        <v>80</v>
      </c>
      <c r="AV105" s="13" t="s">
        <v>80</v>
      </c>
      <c r="AW105" s="13" t="s">
        <v>31</v>
      </c>
      <c r="AX105" s="13" t="s">
        <v>78</v>
      </c>
      <c r="AY105" s="232" t="s">
        <v>126</v>
      </c>
    </row>
    <row r="106" s="2" customFormat="1" ht="16.5" customHeight="1">
      <c r="A106" s="33"/>
      <c r="B106" s="34"/>
      <c r="C106" s="205" t="s">
        <v>166</v>
      </c>
      <c r="D106" s="205" t="s">
        <v>128</v>
      </c>
      <c r="E106" s="206" t="s">
        <v>167</v>
      </c>
      <c r="F106" s="207" t="s">
        <v>168</v>
      </c>
      <c r="G106" s="208" t="s">
        <v>131</v>
      </c>
      <c r="H106" s="209">
        <v>9105</v>
      </c>
      <c r="I106" s="210">
        <v>0.84999999999999998</v>
      </c>
      <c r="J106" s="210">
        <f>ROUND(I106*H106,2)</f>
        <v>7739.25</v>
      </c>
      <c r="K106" s="207" t="s">
        <v>132</v>
      </c>
      <c r="L106" s="39"/>
      <c r="M106" s="211" t="s">
        <v>17</v>
      </c>
      <c r="N106" s="212" t="s">
        <v>41</v>
      </c>
      <c r="O106" s="213">
        <v>0.001</v>
      </c>
      <c r="P106" s="213">
        <f>O106*H106</f>
        <v>9.1050000000000004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215" t="s">
        <v>133</v>
      </c>
      <c r="AT106" s="215" t="s">
        <v>128</v>
      </c>
      <c r="AU106" s="215" t="s">
        <v>80</v>
      </c>
      <c r="AY106" s="18" t="s">
        <v>126</v>
      </c>
      <c r="BE106" s="216">
        <f>IF(N106="základní",J106,0)</f>
        <v>7739.25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8" t="s">
        <v>78</v>
      </c>
      <c r="BK106" s="216">
        <f>ROUND(I106*H106,2)</f>
        <v>7739.25</v>
      </c>
      <c r="BL106" s="18" t="s">
        <v>133</v>
      </c>
      <c r="BM106" s="215" t="s">
        <v>169</v>
      </c>
    </row>
    <row r="107" s="2" customFormat="1">
      <c r="A107" s="33"/>
      <c r="B107" s="34"/>
      <c r="C107" s="35"/>
      <c r="D107" s="217" t="s">
        <v>135</v>
      </c>
      <c r="E107" s="35"/>
      <c r="F107" s="218" t="s">
        <v>168</v>
      </c>
      <c r="G107" s="35"/>
      <c r="H107" s="35"/>
      <c r="I107" s="35"/>
      <c r="J107" s="35"/>
      <c r="K107" s="35"/>
      <c r="L107" s="39"/>
      <c r="M107" s="219"/>
      <c r="N107" s="220"/>
      <c r="O107" s="78"/>
      <c r="P107" s="78"/>
      <c r="Q107" s="78"/>
      <c r="R107" s="78"/>
      <c r="S107" s="78"/>
      <c r="T107" s="79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8" t="s">
        <v>135</v>
      </c>
      <c r="AU107" s="18" t="s">
        <v>80</v>
      </c>
    </row>
    <row r="108" s="2" customFormat="1">
      <c r="A108" s="33"/>
      <c r="B108" s="34"/>
      <c r="C108" s="35"/>
      <c r="D108" s="221" t="s">
        <v>136</v>
      </c>
      <c r="E108" s="35"/>
      <c r="F108" s="222" t="s">
        <v>170</v>
      </c>
      <c r="G108" s="35"/>
      <c r="H108" s="35"/>
      <c r="I108" s="35"/>
      <c r="J108" s="35"/>
      <c r="K108" s="35"/>
      <c r="L108" s="39"/>
      <c r="M108" s="219"/>
      <c r="N108" s="220"/>
      <c r="O108" s="78"/>
      <c r="P108" s="78"/>
      <c r="Q108" s="78"/>
      <c r="R108" s="78"/>
      <c r="S108" s="78"/>
      <c r="T108" s="79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8" t="s">
        <v>136</v>
      </c>
      <c r="AU108" s="18" t="s">
        <v>80</v>
      </c>
    </row>
    <row r="109" s="13" customFormat="1">
      <c r="A109" s="13"/>
      <c r="B109" s="223"/>
      <c r="C109" s="224"/>
      <c r="D109" s="217" t="s">
        <v>138</v>
      </c>
      <c r="E109" s="225" t="s">
        <v>17</v>
      </c>
      <c r="F109" s="226" t="s">
        <v>171</v>
      </c>
      <c r="G109" s="224"/>
      <c r="H109" s="227">
        <v>9105</v>
      </c>
      <c r="I109" s="224"/>
      <c r="J109" s="224"/>
      <c r="K109" s="224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138</v>
      </c>
      <c r="AU109" s="232" t="s">
        <v>80</v>
      </c>
      <c r="AV109" s="13" t="s">
        <v>80</v>
      </c>
      <c r="AW109" s="13" t="s">
        <v>31</v>
      </c>
      <c r="AX109" s="13" t="s">
        <v>78</v>
      </c>
      <c r="AY109" s="232" t="s">
        <v>126</v>
      </c>
    </row>
    <row r="110" s="2" customFormat="1" ht="16.5" customHeight="1">
      <c r="A110" s="33"/>
      <c r="B110" s="34"/>
      <c r="C110" s="205" t="s">
        <v>172</v>
      </c>
      <c r="D110" s="205" t="s">
        <v>128</v>
      </c>
      <c r="E110" s="206" t="s">
        <v>173</v>
      </c>
      <c r="F110" s="207" t="s">
        <v>174</v>
      </c>
      <c r="G110" s="208" t="s">
        <v>131</v>
      </c>
      <c r="H110" s="209">
        <v>9105</v>
      </c>
      <c r="I110" s="210">
        <v>0.52000000000000002</v>
      </c>
      <c r="J110" s="210">
        <f>ROUND(I110*H110,2)</f>
        <v>4734.6000000000004</v>
      </c>
      <c r="K110" s="207" t="s">
        <v>132</v>
      </c>
      <c r="L110" s="39"/>
      <c r="M110" s="211" t="s">
        <v>17</v>
      </c>
      <c r="N110" s="212" t="s">
        <v>41</v>
      </c>
      <c r="O110" s="213">
        <v>0.001</v>
      </c>
      <c r="P110" s="213">
        <f>O110*H110</f>
        <v>9.1050000000000004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215" t="s">
        <v>133</v>
      </c>
      <c r="AT110" s="215" t="s">
        <v>128</v>
      </c>
      <c r="AU110" s="215" t="s">
        <v>80</v>
      </c>
      <c r="AY110" s="18" t="s">
        <v>126</v>
      </c>
      <c r="BE110" s="216">
        <f>IF(N110="základní",J110,0)</f>
        <v>4734.6000000000004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8" t="s">
        <v>78</v>
      </c>
      <c r="BK110" s="216">
        <f>ROUND(I110*H110,2)</f>
        <v>4734.6000000000004</v>
      </c>
      <c r="BL110" s="18" t="s">
        <v>133</v>
      </c>
      <c r="BM110" s="215" t="s">
        <v>175</v>
      </c>
    </row>
    <row r="111" s="2" customFormat="1">
      <c r="A111" s="33"/>
      <c r="B111" s="34"/>
      <c r="C111" s="35"/>
      <c r="D111" s="217" t="s">
        <v>135</v>
      </c>
      <c r="E111" s="35"/>
      <c r="F111" s="218" t="s">
        <v>174</v>
      </c>
      <c r="G111" s="35"/>
      <c r="H111" s="35"/>
      <c r="I111" s="35"/>
      <c r="J111" s="35"/>
      <c r="K111" s="35"/>
      <c r="L111" s="39"/>
      <c r="M111" s="219"/>
      <c r="N111" s="220"/>
      <c r="O111" s="78"/>
      <c r="P111" s="78"/>
      <c r="Q111" s="78"/>
      <c r="R111" s="78"/>
      <c r="S111" s="78"/>
      <c r="T111" s="79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8" t="s">
        <v>135</v>
      </c>
      <c r="AU111" s="18" t="s">
        <v>80</v>
      </c>
    </row>
    <row r="112" s="2" customFormat="1">
      <c r="A112" s="33"/>
      <c r="B112" s="34"/>
      <c r="C112" s="35"/>
      <c r="D112" s="221" t="s">
        <v>136</v>
      </c>
      <c r="E112" s="35"/>
      <c r="F112" s="222" t="s">
        <v>176</v>
      </c>
      <c r="G112" s="35"/>
      <c r="H112" s="35"/>
      <c r="I112" s="35"/>
      <c r="J112" s="35"/>
      <c r="K112" s="35"/>
      <c r="L112" s="39"/>
      <c r="M112" s="219"/>
      <c r="N112" s="220"/>
      <c r="O112" s="78"/>
      <c r="P112" s="78"/>
      <c r="Q112" s="78"/>
      <c r="R112" s="78"/>
      <c r="S112" s="78"/>
      <c r="T112" s="79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8" t="s">
        <v>136</v>
      </c>
      <c r="AU112" s="18" t="s">
        <v>80</v>
      </c>
    </row>
    <row r="113" s="13" customFormat="1">
      <c r="A113" s="13"/>
      <c r="B113" s="223"/>
      <c r="C113" s="224"/>
      <c r="D113" s="217" t="s">
        <v>138</v>
      </c>
      <c r="E113" s="225" t="s">
        <v>17</v>
      </c>
      <c r="F113" s="226" t="s">
        <v>177</v>
      </c>
      <c r="G113" s="224"/>
      <c r="H113" s="227">
        <v>9105</v>
      </c>
      <c r="I113" s="224"/>
      <c r="J113" s="224"/>
      <c r="K113" s="224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138</v>
      </c>
      <c r="AU113" s="232" t="s">
        <v>80</v>
      </c>
      <c r="AV113" s="13" t="s">
        <v>80</v>
      </c>
      <c r="AW113" s="13" t="s">
        <v>31</v>
      </c>
      <c r="AX113" s="13" t="s">
        <v>78</v>
      </c>
      <c r="AY113" s="232" t="s">
        <v>126</v>
      </c>
    </row>
    <row r="114" s="2" customFormat="1" ht="16.5" customHeight="1">
      <c r="A114" s="33"/>
      <c r="B114" s="34"/>
      <c r="C114" s="205" t="s">
        <v>161</v>
      </c>
      <c r="D114" s="205" t="s">
        <v>128</v>
      </c>
      <c r="E114" s="206" t="s">
        <v>178</v>
      </c>
      <c r="F114" s="207" t="s">
        <v>179</v>
      </c>
      <c r="G114" s="208" t="s">
        <v>180</v>
      </c>
      <c r="H114" s="209">
        <v>0.91100000000000003</v>
      </c>
      <c r="I114" s="210">
        <v>3100</v>
      </c>
      <c r="J114" s="210">
        <f>ROUND(I114*H114,2)</f>
        <v>2824.0999999999999</v>
      </c>
      <c r="K114" s="207" t="s">
        <v>132</v>
      </c>
      <c r="L114" s="39"/>
      <c r="M114" s="211" t="s">
        <v>17</v>
      </c>
      <c r="N114" s="212" t="s">
        <v>41</v>
      </c>
      <c r="O114" s="213">
        <v>3.3100000000000001</v>
      </c>
      <c r="P114" s="213">
        <f>O114*H114</f>
        <v>3.0154100000000001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215" t="s">
        <v>133</v>
      </c>
      <c r="AT114" s="215" t="s">
        <v>128</v>
      </c>
      <c r="AU114" s="215" t="s">
        <v>80</v>
      </c>
      <c r="AY114" s="18" t="s">
        <v>126</v>
      </c>
      <c r="BE114" s="216">
        <f>IF(N114="základní",J114,0)</f>
        <v>2824.0999999999999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8" t="s">
        <v>78</v>
      </c>
      <c r="BK114" s="216">
        <f>ROUND(I114*H114,2)</f>
        <v>2824.0999999999999</v>
      </c>
      <c r="BL114" s="18" t="s">
        <v>133</v>
      </c>
      <c r="BM114" s="215" t="s">
        <v>181</v>
      </c>
    </row>
    <row r="115" s="2" customFormat="1">
      <c r="A115" s="33"/>
      <c r="B115" s="34"/>
      <c r="C115" s="35"/>
      <c r="D115" s="217" t="s">
        <v>135</v>
      </c>
      <c r="E115" s="35"/>
      <c r="F115" s="218" t="s">
        <v>179</v>
      </c>
      <c r="G115" s="35"/>
      <c r="H115" s="35"/>
      <c r="I115" s="35"/>
      <c r="J115" s="35"/>
      <c r="K115" s="35"/>
      <c r="L115" s="39"/>
      <c r="M115" s="219"/>
      <c r="N115" s="220"/>
      <c r="O115" s="78"/>
      <c r="P115" s="78"/>
      <c r="Q115" s="78"/>
      <c r="R115" s="78"/>
      <c r="S115" s="78"/>
      <c r="T115" s="79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8" t="s">
        <v>135</v>
      </c>
      <c r="AU115" s="18" t="s">
        <v>80</v>
      </c>
    </row>
    <row r="116" s="2" customFormat="1">
      <c r="A116" s="33"/>
      <c r="B116" s="34"/>
      <c r="C116" s="35"/>
      <c r="D116" s="221" t="s">
        <v>136</v>
      </c>
      <c r="E116" s="35"/>
      <c r="F116" s="222" t="s">
        <v>182</v>
      </c>
      <c r="G116" s="35"/>
      <c r="H116" s="35"/>
      <c r="I116" s="35"/>
      <c r="J116" s="35"/>
      <c r="K116" s="35"/>
      <c r="L116" s="39"/>
      <c r="M116" s="219"/>
      <c r="N116" s="220"/>
      <c r="O116" s="78"/>
      <c r="P116" s="78"/>
      <c r="Q116" s="78"/>
      <c r="R116" s="78"/>
      <c r="S116" s="78"/>
      <c r="T116" s="79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8" t="s">
        <v>136</v>
      </c>
      <c r="AU116" s="18" t="s">
        <v>80</v>
      </c>
    </row>
    <row r="117" s="13" customFormat="1">
      <c r="A117" s="13"/>
      <c r="B117" s="223"/>
      <c r="C117" s="224"/>
      <c r="D117" s="217" t="s">
        <v>138</v>
      </c>
      <c r="E117" s="225" t="s">
        <v>17</v>
      </c>
      <c r="F117" s="226" t="s">
        <v>183</v>
      </c>
      <c r="G117" s="224"/>
      <c r="H117" s="227">
        <v>0.91100000000000003</v>
      </c>
      <c r="I117" s="224"/>
      <c r="J117" s="224"/>
      <c r="K117" s="224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138</v>
      </c>
      <c r="AU117" s="232" t="s">
        <v>80</v>
      </c>
      <c r="AV117" s="13" t="s">
        <v>80</v>
      </c>
      <c r="AW117" s="13" t="s">
        <v>31</v>
      </c>
      <c r="AX117" s="13" t="s">
        <v>78</v>
      </c>
      <c r="AY117" s="232" t="s">
        <v>126</v>
      </c>
    </row>
    <row r="118" s="2" customFormat="1" ht="16.5" customHeight="1">
      <c r="A118" s="33"/>
      <c r="B118" s="34"/>
      <c r="C118" s="205" t="s">
        <v>184</v>
      </c>
      <c r="D118" s="205" t="s">
        <v>128</v>
      </c>
      <c r="E118" s="206" t="s">
        <v>185</v>
      </c>
      <c r="F118" s="207" t="s">
        <v>186</v>
      </c>
      <c r="G118" s="208" t="s">
        <v>180</v>
      </c>
      <c r="H118" s="209">
        <v>0.42499999999999999</v>
      </c>
      <c r="I118" s="210">
        <v>10300</v>
      </c>
      <c r="J118" s="210">
        <f>ROUND(I118*H118,2)</f>
        <v>4377.5</v>
      </c>
      <c r="K118" s="207" t="s">
        <v>132</v>
      </c>
      <c r="L118" s="39"/>
      <c r="M118" s="211" t="s">
        <v>17</v>
      </c>
      <c r="N118" s="212" t="s">
        <v>41</v>
      </c>
      <c r="O118" s="213">
        <v>2.7650000000000001</v>
      </c>
      <c r="P118" s="213">
        <f>O118*H118</f>
        <v>1.175125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215" t="s">
        <v>133</v>
      </c>
      <c r="AT118" s="215" t="s">
        <v>128</v>
      </c>
      <c r="AU118" s="215" t="s">
        <v>80</v>
      </c>
      <c r="AY118" s="18" t="s">
        <v>126</v>
      </c>
      <c r="BE118" s="216">
        <f>IF(N118="základní",J118,0)</f>
        <v>4377.5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8" t="s">
        <v>78</v>
      </c>
      <c r="BK118" s="216">
        <f>ROUND(I118*H118,2)</f>
        <v>4377.5</v>
      </c>
      <c r="BL118" s="18" t="s">
        <v>133</v>
      </c>
      <c r="BM118" s="215" t="s">
        <v>187</v>
      </c>
    </row>
    <row r="119" s="2" customFormat="1">
      <c r="A119" s="33"/>
      <c r="B119" s="34"/>
      <c r="C119" s="35"/>
      <c r="D119" s="217" t="s">
        <v>135</v>
      </c>
      <c r="E119" s="35"/>
      <c r="F119" s="218" t="s">
        <v>186</v>
      </c>
      <c r="G119" s="35"/>
      <c r="H119" s="35"/>
      <c r="I119" s="35"/>
      <c r="J119" s="35"/>
      <c r="K119" s="35"/>
      <c r="L119" s="39"/>
      <c r="M119" s="219"/>
      <c r="N119" s="220"/>
      <c r="O119" s="78"/>
      <c r="P119" s="78"/>
      <c r="Q119" s="78"/>
      <c r="R119" s="78"/>
      <c r="S119" s="78"/>
      <c r="T119" s="79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8" t="s">
        <v>135</v>
      </c>
      <c r="AU119" s="18" t="s">
        <v>80</v>
      </c>
    </row>
    <row r="120" s="2" customFormat="1">
      <c r="A120" s="33"/>
      <c r="B120" s="34"/>
      <c r="C120" s="35"/>
      <c r="D120" s="221" t="s">
        <v>136</v>
      </c>
      <c r="E120" s="35"/>
      <c r="F120" s="222" t="s">
        <v>188</v>
      </c>
      <c r="G120" s="35"/>
      <c r="H120" s="35"/>
      <c r="I120" s="35"/>
      <c r="J120" s="35"/>
      <c r="K120" s="35"/>
      <c r="L120" s="39"/>
      <c r="M120" s="219"/>
      <c r="N120" s="220"/>
      <c r="O120" s="78"/>
      <c r="P120" s="78"/>
      <c r="Q120" s="78"/>
      <c r="R120" s="78"/>
      <c r="S120" s="78"/>
      <c r="T120" s="79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136</v>
      </c>
      <c r="AU120" s="18" t="s">
        <v>80</v>
      </c>
    </row>
    <row r="121" s="13" customFormat="1">
      <c r="A121" s="13"/>
      <c r="B121" s="223"/>
      <c r="C121" s="224"/>
      <c r="D121" s="217" t="s">
        <v>138</v>
      </c>
      <c r="E121" s="225" t="s">
        <v>17</v>
      </c>
      <c r="F121" s="226" t="s">
        <v>189</v>
      </c>
      <c r="G121" s="224"/>
      <c r="H121" s="227">
        <v>0.42499999999999999</v>
      </c>
      <c r="I121" s="224"/>
      <c r="J121" s="224"/>
      <c r="K121" s="224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138</v>
      </c>
      <c r="AU121" s="232" t="s">
        <v>80</v>
      </c>
      <c r="AV121" s="13" t="s">
        <v>80</v>
      </c>
      <c r="AW121" s="13" t="s">
        <v>31</v>
      </c>
      <c r="AX121" s="13" t="s">
        <v>78</v>
      </c>
      <c r="AY121" s="232" t="s">
        <v>126</v>
      </c>
    </row>
    <row r="122" s="12" customFormat="1" ht="22.8" customHeight="1">
      <c r="A122" s="12"/>
      <c r="B122" s="190"/>
      <c r="C122" s="191"/>
      <c r="D122" s="192" t="s">
        <v>69</v>
      </c>
      <c r="E122" s="203" t="s">
        <v>145</v>
      </c>
      <c r="F122" s="203" t="s">
        <v>190</v>
      </c>
      <c r="G122" s="191"/>
      <c r="H122" s="191"/>
      <c r="I122" s="191"/>
      <c r="J122" s="204">
        <f>BK122</f>
        <v>961089.40000000002</v>
      </c>
      <c r="K122" s="191"/>
      <c r="L122" s="195"/>
      <c r="M122" s="196"/>
      <c r="N122" s="197"/>
      <c r="O122" s="197"/>
      <c r="P122" s="198">
        <f>SUM(P123:P144)</f>
        <v>1033.085</v>
      </c>
      <c r="Q122" s="197"/>
      <c r="R122" s="198">
        <f>SUM(R123:R144)</f>
        <v>106.53693000000001</v>
      </c>
      <c r="S122" s="197"/>
      <c r="T122" s="199">
        <f>SUM(T123:T144)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0" t="s">
        <v>78</v>
      </c>
      <c r="AT122" s="201" t="s">
        <v>69</v>
      </c>
      <c r="AU122" s="201" t="s">
        <v>78</v>
      </c>
      <c r="AY122" s="200" t="s">
        <v>126</v>
      </c>
      <c r="BK122" s="202">
        <f>SUM(BK123:BK144)</f>
        <v>961089.40000000002</v>
      </c>
    </row>
    <row r="123" s="2" customFormat="1" ht="16.5" customHeight="1">
      <c r="A123" s="33"/>
      <c r="B123" s="34"/>
      <c r="C123" s="205" t="s">
        <v>191</v>
      </c>
      <c r="D123" s="205" t="s">
        <v>128</v>
      </c>
      <c r="E123" s="206" t="s">
        <v>192</v>
      </c>
      <c r="F123" s="207" t="s">
        <v>193</v>
      </c>
      <c r="G123" s="208" t="s">
        <v>194</v>
      </c>
      <c r="H123" s="209">
        <v>1519</v>
      </c>
      <c r="I123" s="210">
        <v>319</v>
      </c>
      <c r="J123" s="210">
        <f>ROUND(I123*H123,2)</f>
        <v>484561</v>
      </c>
      <c r="K123" s="207" t="s">
        <v>132</v>
      </c>
      <c r="L123" s="39"/>
      <c r="M123" s="211" t="s">
        <v>17</v>
      </c>
      <c r="N123" s="212" t="s">
        <v>41</v>
      </c>
      <c r="O123" s="213">
        <v>0.66500000000000004</v>
      </c>
      <c r="P123" s="213">
        <f>O123*H123</f>
        <v>1010.1350000000001</v>
      </c>
      <c r="Q123" s="213">
        <v>0.00123</v>
      </c>
      <c r="R123" s="213">
        <f>Q123*H123</f>
        <v>1.8683699999999999</v>
      </c>
      <c r="S123" s="213">
        <v>0</v>
      </c>
      <c r="T123" s="214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5" t="s">
        <v>133</v>
      </c>
      <c r="AT123" s="215" t="s">
        <v>128</v>
      </c>
      <c r="AU123" s="215" t="s">
        <v>80</v>
      </c>
      <c r="AY123" s="18" t="s">
        <v>126</v>
      </c>
      <c r="BE123" s="216">
        <f>IF(N123="základní",J123,0)</f>
        <v>484561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8" t="s">
        <v>78</v>
      </c>
      <c r="BK123" s="216">
        <f>ROUND(I123*H123,2)</f>
        <v>484561</v>
      </c>
      <c r="BL123" s="18" t="s">
        <v>133</v>
      </c>
      <c r="BM123" s="215" t="s">
        <v>195</v>
      </c>
    </row>
    <row r="124" s="2" customFormat="1">
      <c r="A124" s="33"/>
      <c r="B124" s="34"/>
      <c r="C124" s="35"/>
      <c r="D124" s="217" t="s">
        <v>135</v>
      </c>
      <c r="E124" s="35"/>
      <c r="F124" s="218" t="s">
        <v>193</v>
      </c>
      <c r="G124" s="35"/>
      <c r="H124" s="35"/>
      <c r="I124" s="35"/>
      <c r="J124" s="35"/>
      <c r="K124" s="35"/>
      <c r="L124" s="39"/>
      <c r="M124" s="219"/>
      <c r="N124" s="220"/>
      <c r="O124" s="78"/>
      <c r="P124" s="78"/>
      <c r="Q124" s="78"/>
      <c r="R124" s="78"/>
      <c r="S124" s="78"/>
      <c r="T124" s="79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135</v>
      </c>
      <c r="AU124" s="18" t="s">
        <v>80</v>
      </c>
    </row>
    <row r="125" s="2" customFormat="1">
      <c r="A125" s="33"/>
      <c r="B125" s="34"/>
      <c r="C125" s="35"/>
      <c r="D125" s="221" t="s">
        <v>136</v>
      </c>
      <c r="E125" s="35"/>
      <c r="F125" s="222" t="s">
        <v>196</v>
      </c>
      <c r="G125" s="35"/>
      <c r="H125" s="35"/>
      <c r="I125" s="35"/>
      <c r="J125" s="35"/>
      <c r="K125" s="35"/>
      <c r="L125" s="39"/>
      <c r="M125" s="219"/>
      <c r="N125" s="220"/>
      <c r="O125" s="78"/>
      <c r="P125" s="78"/>
      <c r="Q125" s="78"/>
      <c r="R125" s="78"/>
      <c r="S125" s="78"/>
      <c r="T125" s="79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136</v>
      </c>
      <c r="AU125" s="18" t="s">
        <v>80</v>
      </c>
    </row>
    <row r="126" s="2" customFormat="1">
      <c r="A126" s="33"/>
      <c r="B126" s="34"/>
      <c r="C126" s="35"/>
      <c r="D126" s="217" t="s">
        <v>163</v>
      </c>
      <c r="E126" s="35"/>
      <c r="F126" s="242" t="s">
        <v>197</v>
      </c>
      <c r="G126" s="35"/>
      <c r="H126" s="35"/>
      <c r="I126" s="35"/>
      <c r="J126" s="35"/>
      <c r="K126" s="35"/>
      <c r="L126" s="39"/>
      <c r="M126" s="219"/>
      <c r="N126" s="220"/>
      <c r="O126" s="78"/>
      <c r="P126" s="78"/>
      <c r="Q126" s="78"/>
      <c r="R126" s="78"/>
      <c r="S126" s="78"/>
      <c r="T126" s="79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163</v>
      </c>
      <c r="AU126" s="18" t="s">
        <v>80</v>
      </c>
    </row>
    <row r="127" s="13" customFormat="1">
      <c r="A127" s="13"/>
      <c r="B127" s="223"/>
      <c r="C127" s="224"/>
      <c r="D127" s="217" t="s">
        <v>138</v>
      </c>
      <c r="E127" s="225" t="s">
        <v>17</v>
      </c>
      <c r="F127" s="226" t="s">
        <v>198</v>
      </c>
      <c r="G127" s="224"/>
      <c r="H127" s="227">
        <v>1519</v>
      </c>
      <c r="I127" s="224"/>
      <c r="J127" s="224"/>
      <c r="K127" s="224"/>
      <c r="L127" s="228"/>
      <c r="M127" s="229"/>
      <c r="N127" s="230"/>
      <c r="O127" s="230"/>
      <c r="P127" s="230"/>
      <c r="Q127" s="230"/>
      <c r="R127" s="230"/>
      <c r="S127" s="230"/>
      <c r="T127" s="23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2" t="s">
        <v>138</v>
      </c>
      <c r="AU127" s="232" t="s">
        <v>80</v>
      </c>
      <c r="AV127" s="13" t="s">
        <v>80</v>
      </c>
      <c r="AW127" s="13" t="s">
        <v>31</v>
      </c>
      <c r="AX127" s="13" t="s">
        <v>78</v>
      </c>
      <c r="AY127" s="232" t="s">
        <v>126</v>
      </c>
    </row>
    <row r="128" s="2" customFormat="1" ht="16.5" customHeight="1">
      <c r="A128" s="33"/>
      <c r="B128" s="34"/>
      <c r="C128" s="233" t="s">
        <v>199</v>
      </c>
      <c r="D128" s="233" t="s">
        <v>157</v>
      </c>
      <c r="E128" s="234" t="s">
        <v>200</v>
      </c>
      <c r="F128" s="235" t="s">
        <v>201</v>
      </c>
      <c r="G128" s="236" t="s">
        <v>202</v>
      </c>
      <c r="H128" s="237">
        <v>151.31999999999999</v>
      </c>
      <c r="I128" s="238">
        <v>2870</v>
      </c>
      <c r="J128" s="238">
        <f>ROUND(I128*H128,2)</f>
        <v>434288.40000000002</v>
      </c>
      <c r="K128" s="235" t="s">
        <v>132</v>
      </c>
      <c r="L128" s="239"/>
      <c r="M128" s="240" t="s">
        <v>17</v>
      </c>
      <c r="N128" s="241" t="s">
        <v>41</v>
      </c>
      <c r="O128" s="213">
        <v>0</v>
      </c>
      <c r="P128" s="213">
        <f>O128*H128</f>
        <v>0</v>
      </c>
      <c r="Q128" s="213">
        <v>0.65000000000000002</v>
      </c>
      <c r="R128" s="213">
        <f>Q128*H128</f>
        <v>98.358000000000004</v>
      </c>
      <c r="S128" s="213">
        <v>0</v>
      </c>
      <c r="T128" s="214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5" t="s">
        <v>161</v>
      </c>
      <c r="AT128" s="215" t="s">
        <v>157</v>
      </c>
      <c r="AU128" s="215" t="s">
        <v>80</v>
      </c>
      <c r="AY128" s="18" t="s">
        <v>126</v>
      </c>
      <c r="BE128" s="216">
        <f>IF(N128="základní",J128,0)</f>
        <v>434288.40000000002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8" t="s">
        <v>78</v>
      </c>
      <c r="BK128" s="216">
        <f>ROUND(I128*H128,2)</f>
        <v>434288.40000000002</v>
      </c>
      <c r="BL128" s="18" t="s">
        <v>133</v>
      </c>
      <c r="BM128" s="215" t="s">
        <v>203</v>
      </c>
    </row>
    <row r="129" s="2" customFormat="1">
      <c r="A129" s="33"/>
      <c r="B129" s="34"/>
      <c r="C129" s="35"/>
      <c r="D129" s="217" t="s">
        <v>135</v>
      </c>
      <c r="E129" s="35"/>
      <c r="F129" s="218" t="s">
        <v>201</v>
      </c>
      <c r="G129" s="35"/>
      <c r="H129" s="35"/>
      <c r="I129" s="35"/>
      <c r="J129" s="35"/>
      <c r="K129" s="35"/>
      <c r="L129" s="39"/>
      <c r="M129" s="219"/>
      <c r="N129" s="220"/>
      <c r="O129" s="78"/>
      <c r="P129" s="78"/>
      <c r="Q129" s="78"/>
      <c r="R129" s="78"/>
      <c r="S129" s="78"/>
      <c r="T129" s="79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135</v>
      </c>
      <c r="AU129" s="18" t="s">
        <v>80</v>
      </c>
    </row>
    <row r="130" s="2" customFormat="1">
      <c r="A130" s="33"/>
      <c r="B130" s="34"/>
      <c r="C130" s="35"/>
      <c r="D130" s="217" t="s">
        <v>163</v>
      </c>
      <c r="E130" s="35"/>
      <c r="F130" s="242" t="s">
        <v>204</v>
      </c>
      <c r="G130" s="35"/>
      <c r="H130" s="35"/>
      <c r="I130" s="35"/>
      <c r="J130" s="35"/>
      <c r="K130" s="35"/>
      <c r="L130" s="39"/>
      <c r="M130" s="219"/>
      <c r="N130" s="220"/>
      <c r="O130" s="78"/>
      <c r="P130" s="78"/>
      <c r="Q130" s="78"/>
      <c r="R130" s="78"/>
      <c r="S130" s="78"/>
      <c r="T130" s="79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163</v>
      </c>
      <c r="AU130" s="18" t="s">
        <v>80</v>
      </c>
    </row>
    <row r="131" s="13" customFormat="1">
      <c r="A131" s="13"/>
      <c r="B131" s="223"/>
      <c r="C131" s="224"/>
      <c r="D131" s="217" t="s">
        <v>138</v>
      </c>
      <c r="E131" s="225" t="s">
        <v>17</v>
      </c>
      <c r="F131" s="226" t="s">
        <v>205</v>
      </c>
      <c r="G131" s="224"/>
      <c r="H131" s="227">
        <v>106.26000000000001</v>
      </c>
      <c r="I131" s="224"/>
      <c r="J131" s="224"/>
      <c r="K131" s="224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138</v>
      </c>
      <c r="AU131" s="232" t="s">
        <v>80</v>
      </c>
      <c r="AV131" s="13" t="s">
        <v>80</v>
      </c>
      <c r="AW131" s="13" t="s">
        <v>31</v>
      </c>
      <c r="AX131" s="13" t="s">
        <v>70</v>
      </c>
      <c r="AY131" s="232" t="s">
        <v>126</v>
      </c>
    </row>
    <row r="132" s="13" customFormat="1">
      <c r="A132" s="13"/>
      <c r="B132" s="223"/>
      <c r="C132" s="224"/>
      <c r="D132" s="217" t="s">
        <v>138</v>
      </c>
      <c r="E132" s="225" t="s">
        <v>17</v>
      </c>
      <c r="F132" s="226" t="s">
        <v>206</v>
      </c>
      <c r="G132" s="224"/>
      <c r="H132" s="227">
        <v>34.799999999999997</v>
      </c>
      <c r="I132" s="224"/>
      <c r="J132" s="224"/>
      <c r="K132" s="224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138</v>
      </c>
      <c r="AU132" s="232" t="s">
        <v>80</v>
      </c>
      <c r="AV132" s="13" t="s">
        <v>80</v>
      </c>
      <c r="AW132" s="13" t="s">
        <v>31</v>
      </c>
      <c r="AX132" s="13" t="s">
        <v>70</v>
      </c>
      <c r="AY132" s="232" t="s">
        <v>126</v>
      </c>
    </row>
    <row r="133" s="13" customFormat="1">
      <c r="A133" s="13"/>
      <c r="B133" s="223"/>
      <c r="C133" s="224"/>
      <c r="D133" s="217" t="s">
        <v>138</v>
      </c>
      <c r="E133" s="225" t="s">
        <v>17</v>
      </c>
      <c r="F133" s="226" t="s">
        <v>207</v>
      </c>
      <c r="G133" s="224"/>
      <c r="H133" s="227">
        <v>9.7200000000000006</v>
      </c>
      <c r="I133" s="224"/>
      <c r="J133" s="224"/>
      <c r="K133" s="224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138</v>
      </c>
      <c r="AU133" s="232" t="s">
        <v>80</v>
      </c>
      <c r="AV133" s="13" t="s">
        <v>80</v>
      </c>
      <c r="AW133" s="13" t="s">
        <v>31</v>
      </c>
      <c r="AX133" s="13" t="s">
        <v>70</v>
      </c>
      <c r="AY133" s="232" t="s">
        <v>126</v>
      </c>
    </row>
    <row r="134" s="13" customFormat="1">
      <c r="A134" s="13"/>
      <c r="B134" s="223"/>
      <c r="C134" s="224"/>
      <c r="D134" s="217" t="s">
        <v>138</v>
      </c>
      <c r="E134" s="225" t="s">
        <v>17</v>
      </c>
      <c r="F134" s="226" t="s">
        <v>208</v>
      </c>
      <c r="G134" s="224"/>
      <c r="H134" s="227">
        <v>0.54000000000000004</v>
      </c>
      <c r="I134" s="224"/>
      <c r="J134" s="224"/>
      <c r="K134" s="224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138</v>
      </c>
      <c r="AU134" s="232" t="s">
        <v>80</v>
      </c>
      <c r="AV134" s="13" t="s">
        <v>80</v>
      </c>
      <c r="AW134" s="13" t="s">
        <v>31</v>
      </c>
      <c r="AX134" s="13" t="s">
        <v>70</v>
      </c>
      <c r="AY134" s="232" t="s">
        <v>126</v>
      </c>
    </row>
    <row r="135" s="14" customFormat="1">
      <c r="A135" s="14"/>
      <c r="B135" s="243"/>
      <c r="C135" s="244"/>
      <c r="D135" s="217" t="s">
        <v>138</v>
      </c>
      <c r="E135" s="245" t="s">
        <v>17</v>
      </c>
      <c r="F135" s="246" t="s">
        <v>209</v>
      </c>
      <c r="G135" s="244"/>
      <c r="H135" s="247">
        <v>151.31999999999999</v>
      </c>
      <c r="I135" s="244"/>
      <c r="J135" s="244"/>
      <c r="K135" s="244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138</v>
      </c>
      <c r="AU135" s="252" t="s">
        <v>80</v>
      </c>
      <c r="AV135" s="14" t="s">
        <v>133</v>
      </c>
      <c r="AW135" s="14" t="s">
        <v>31</v>
      </c>
      <c r="AX135" s="14" t="s">
        <v>78</v>
      </c>
      <c r="AY135" s="252" t="s">
        <v>126</v>
      </c>
    </row>
    <row r="136" s="2" customFormat="1" ht="16.5" customHeight="1">
      <c r="A136" s="33"/>
      <c r="B136" s="34"/>
      <c r="C136" s="205" t="s">
        <v>210</v>
      </c>
      <c r="D136" s="205" t="s">
        <v>128</v>
      </c>
      <c r="E136" s="206" t="s">
        <v>211</v>
      </c>
      <c r="F136" s="207" t="s">
        <v>212</v>
      </c>
      <c r="G136" s="208" t="s">
        <v>194</v>
      </c>
      <c r="H136" s="209">
        <v>18</v>
      </c>
      <c r="I136" s="210">
        <v>816</v>
      </c>
      <c r="J136" s="210">
        <f>ROUND(I136*H136,2)</f>
        <v>14688</v>
      </c>
      <c r="K136" s="207" t="s">
        <v>132</v>
      </c>
      <c r="L136" s="39"/>
      <c r="M136" s="211" t="s">
        <v>17</v>
      </c>
      <c r="N136" s="212" t="s">
        <v>41</v>
      </c>
      <c r="O136" s="213">
        <v>1.2749999999999999</v>
      </c>
      <c r="P136" s="213">
        <f>O136*H136</f>
        <v>22.949999999999999</v>
      </c>
      <c r="Q136" s="213">
        <v>0.0039199999999999999</v>
      </c>
      <c r="R136" s="213">
        <f>Q136*H136</f>
        <v>0.070559999999999998</v>
      </c>
      <c r="S136" s="213">
        <v>0</v>
      </c>
      <c r="T136" s="21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5" t="s">
        <v>133</v>
      </c>
      <c r="AT136" s="215" t="s">
        <v>128</v>
      </c>
      <c r="AU136" s="215" t="s">
        <v>80</v>
      </c>
      <c r="AY136" s="18" t="s">
        <v>126</v>
      </c>
      <c r="BE136" s="216">
        <f>IF(N136="základní",J136,0)</f>
        <v>14688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8" t="s">
        <v>78</v>
      </c>
      <c r="BK136" s="216">
        <f>ROUND(I136*H136,2)</f>
        <v>14688</v>
      </c>
      <c r="BL136" s="18" t="s">
        <v>133</v>
      </c>
      <c r="BM136" s="215" t="s">
        <v>213</v>
      </c>
    </row>
    <row r="137" s="2" customFormat="1">
      <c r="A137" s="33"/>
      <c r="B137" s="34"/>
      <c r="C137" s="35"/>
      <c r="D137" s="217" t="s">
        <v>135</v>
      </c>
      <c r="E137" s="35"/>
      <c r="F137" s="218" t="s">
        <v>212</v>
      </c>
      <c r="G137" s="35"/>
      <c r="H137" s="35"/>
      <c r="I137" s="35"/>
      <c r="J137" s="35"/>
      <c r="K137" s="35"/>
      <c r="L137" s="39"/>
      <c r="M137" s="219"/>
      <c r="N137" s="220"/>
      <c r="O137" s="78"/>
      <c r="P137" s="78"/>
      <c r="Q137" s="78"/>
      <c r="R137" s="78"/>
      <c r="S137" s="78"/>
      <c r="T137" s="79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135</v>
      </c>
      <c r="AU137" s="18" t="s">
        <v>80</v>
      </c>
    </row>
    <row r="138" s="2" customFormat="1">
      <c r="A138" s="33"/>
      <c r="B138" s="34"/>
      <c r="C138" s="35"/>
      <c r="D138" s="221" t="s">
        <v>136</v>
      </c>
      <c r="E138" s="35"/>
      <c r="F138" s="222" t="s">
        <v>214</v>
      </c>
      <c r="G138" s="35"/>
      <c r="H138" s="35"/>
      <c r="I138" s="35"/>
      <c r="J138" s="35"/>
      <c r="K138" s="35"/>
      <c r="L138" s="39"/>
      <c r="M138" s="219"/>
      <c r="N138" s="220"/>
      <c r="O138" s="78"/>
      <c r="P138" s="78"/>
      <c r="Q138" s="78"/>
      <c r="R138" s="78"/>
      <c r="S138" s="78"/>
      <c r="T138" s="79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136</v>
      </c>
      <c r="AU138" s="18" t="s">
        <v>80</v>
      </c>
    </row>
    <row r="139" s="2" customFormat="1">
      <c r="A139" s="33"/>
      <c r="B139" s="34"/>
      <c r="C139" s="35"/>
      <c r="D139" s="217" t="s">
        <v>163</v>
      </c>
      <c r="E139" s="35"/>
      <c r="F139" s="242" t="s">
        <v>197</v>
      </c>
      <c r="G139" s="35"/>
      <c r="H139" s="35"/>
      <c r="I139" s="35"/>
      <c r="J139" s="35"/>
      <c r="K139" s="35"/>
      <c r="L139" s="39"/>
      <c r="M139" s="219"/>
      <c r="N139" s="220"/>
      <c r="O139" s="78"/>
      <c r="P139" s="78"/>
      <c r="Q139" s="78"/>
      <c r="R139" s="78"/>
      <c r="S139" s="78"/>
      <c r="T139" s="79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163</v>
      </c>
      <c r="AU139" s="18" t="s">
        <v>80</v>
      </c>
    </row>
    <row r="140" s="13" customFormat="1">
      <c r="A140" s="13"/>
      <c r="B140" s="223"/>
      <c r="C140" s="224"/>
      <c r="D140" s="217" t="s">
        <v>138</v>
      </c>
      <c r="E140" s="225" t="s">
        <v>17</v>
      </c>
      <c r="F140" s="226" t="s">
        <v>215</v>
      </c>
      <c r="G140" s="224"/>
      <c r="H140" s="227">
        <v>18</v>
      </c>
      <c r="I140" s="224"/>
      <c r="J140" s="224"/>
      <c r="K140" s="224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138</v>
      </c>
      <c r="AU140" s="232" t="s">
        <v>80</v>
      </c>
      <c r="AV140" s="13" t="s">
        <v>80</v>
      </c>
      <c r="AW140" s="13" t="s">
        <v>31</v>
      </c>
      <c r="AX140" s="13" t="s">
        <v>78</v>
      </c>
      <c r="AY140" s="232" t="s">
        <v>126</v>
      </c>
    </row>
    <row r="141" s="2" customFormat="1" ht="16.5" customHeight="1">
      <c r="A141" s="33"/>
      <c r="B141" s="34"/>
      <c r="C141" s="233" t="s">
        <v>216</v>
      </c>
      <c r="D141" s="233" t="s">
        <v>157</v>
      </c>
      <c r="E141" s="234" t="s">
        <v>200</v>
      </c>
      <c r="F141" s="235" t="s">
        <v>201</v>
      </c>
      <c r="G141" s="236" t="s">
        <v>202</v>
      </c>
      <c r="H141" s="237">
        <v>9.5999999999999996</v>
      </c>
      <c r="I141" s="238">
        <v>2870</v>
      </c>
      <c r="J141" s="238">
        <f>ROUND(I141*H141,2)</f>
        <v>27552</v>
      </c>
      <c r="K141" s="235" t="s">
        <v>132</v>
      </c>
      <c r="L141" s="239"/>
      <c r="M141" s="240" t="s">
        <v>17</v>
      </c>
      <c r="N141" s="241" t="s">
        <v>41</v>
      </c>
      <c r="O141" s="213">
        <v>0</v>
      </c>
      <c r="P141" s="213">
        <f>O141*H141</f>
        <v>0</v>
      </c>
      <c r="Q141" s="213">
        <v>0.65000000000000002</v>
      </c>
      <c r="R141" s="213">
        <f>Q141*H141</f>
        <v>6.2400000000000002</v>
      </c>
      <c r="S141" s="213">
        <v>0</v>
      </c>
      <c r="T141" s="214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5" t="s">
        <v>161</v>
      </c>
      <c r="AT141" s="215" t="s">
        <v>157</v>
      </c>
      <c r="AU141" s="215" t="s">
        <v>80</v>
      </c>
      <c r="AY141" s="18" t="s">
        <v>126</v>
      </c>
      <c r="BE141" s="216">
        <f>IF(N141="základní",J141,0)</f>
        <v>27552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8" t="s">
        <v>78</v>
      </c>
      <c r="BK141" s="216">
        <f>ROUND(I141*H141,2)</f>
        <v>27552</v>
      </c>
      <c r="BL141" s="18" t="s">
        <v>133</v>
      </c>
      <c r="BM141" s="215" t="s">
        <v>217</v>
      </c>
    </row>
    <row r="142" s="2" customFormat="1">
      <c r="A142" s="33"/>
      <c r="B142" s="34"/>
      <c r="C142" s="35"/>
      <c r="D142" s="217" t="s">
        <v>135</v>
      </c>
      <c r="E142" s="35"/>
      <c r="F142" s="218" t="s">
        <v>201</v>
      </c>
      <c r="G142" s="35"/>
      <c r="H142" s="35"/>
      <c r="I142" s="35"/>
      <c r="J142" s="35"/>
      <c r="K142" s="35"/>
      <c r="L142" s="39"/>
      <c r="M142" s="219"/>
      <c r="N142" s="220"/>
      <c r="O142" s="78"/>
      <c r="P142" s="78"/>
      <c r="Q142" s="78"/>
      <c r="R142" s="78"/>
      <c r="S142" s="78"/>
      <c r="T142" s="79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8" t="s">
        <v>135</v>
      </c>
      <c r="AU142" s="18" t="s">
        <v>80</v>
      </c>
    </row>
    <row r="143" s="2" customFormat="1">
      <c r="A143" s="33"/>
      <c r="B143" s="34"/>
      <c r="C143" s="35"/>
      <c r="D143" s="217" t="s">
        <v>163</v>
      </c>
      <c r="E143" s="35"/>
      <c r="F143" s="242" t="s">
        <v>218</v>
      </c>
      <c r="G143" s="35"/>
      <c r="H143" s="35"/>
      <c r="I143" s="35"/>
      <c r="J143" s="35"/>
      <c r="K143" s="35"/>
      <c r="L143" s="39"/>
      <c r="M143" s="219"/>
      <c r="N143" s="220"/>
      <c r="O143" s="78"/>
      <c r="P143" s="78"/>
      <c r="Q143" s="78"/>
      <c r="R143" s="78"/>
      <c r="S143" s="78"/>
      <c r="T143" s="79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163</v>
      </c>
      <c r="AU143" s="18" t="s">
        <v>80</v>
      </c>
    </row>
    <row r="144" s="13" customFormat="1">
      <c r="A144" s="13"/>
      <c r="B144" s="223"/>
      <c r="C144" s="224"/>
      <c r="D144" s="217" t="s">
        <v>138</v>
      </c>
      <c r="E144" s="225" t="s">
        <v>17</v>
      </c>
      <c r="F144" s="226" t="s">
        <v>219</v>
      </c>
      <c r="G144" s="224"/>
      <c r="H144" s="227">
        <v>9.5999999999999996</v>
      </c>
      <c r="I144" s="224"/>
      <c r="J144" s="224"/>
      <c r="K144" s="224"/>
      <c r="L144" s="228"/>
      <c r="M144" s="229"/>
      <c r="N144" s="230"/>
      <c r="O144" s="230"/>
      <c r="P144" s="230"/>
      <c r="Q144" s="230"/>
      <c r="R144" s="230"/>
      <c r="S144" s="230"/>
      <c r="T144" s="23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2" t="s">
        <v>138</v>
      </c>
      <c r="AU144" s="232" t="s">
        <v>80</v>
      </c>
      <c r="AV144" s="13" t="s">
        <v>80</v>
      </c>
      <c r="AW144" s="13" t="s">
        <v>31</v>
      </c>
      <c r="AX144" s="13" t="s">
        <v>78</v>
      </c>
      <c r="AY144" s="232" t="s">
        <v>126</v>
      </c>
    </row>
    <row r="145" s="12" customFormat="1" ht="22.8" customHeight="1">
      <c r="A145" s="12"/>
      <c r="B145" s="190"/>
      <c r="C145" s="191"/>
      <c r="D145" s="192" t="s">
        <v>69</v>
      </c>
      <c r="E145" s="203" t="s">
        <v>220</v>
      </c>
      <c r="F145" s="203" t="s">
        <v>221</v>
      </c>
      <c r="G145" s="191"/>
      <c r="H145" s="191"/>
      <c r="I145" s="191"/>
      <c r="J145" s="204">
        <f>BK145</f>
        <v>115108.56</v>
      </c>
      <c r="K145" s="191"/>
      <c r="L145" s="195"/>
      <c r="M145" s="196"/>
      <c r="N145" s="197"/>
      <c r="O145" s="197"/>
      <c r="P145" s="198">
        <f>SUM(P146:P148)</f>
        <v>213.483746</v>
      </c>
      <c r="Q145" s="197"/>
      <c r="R145" s="198">
        <f>SUM(R146:R148)</f>
        <v>0</v>
      </c>
      <c r="S145" s="197"/>
      <c r="T145" s="199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78</v>
      </c>
      <c r="AT145" s="201" t="s">
        <v>69</v>
      </c>
      <c r="AU145" s="201" t="s">
        <v>78</v>
      </c>
      <c r="AY145" s="200" t="s">
        <v>126</v>
      </c>
      <c r="BK145" s="202">
        <f>SUM(BK146:BK148)</f>
        <v>115108.56</v>
      </c>
    </row>
    <row r="146" s="2" customFormat="1" ht="16.5" customHeight="1">
      <c r="A146" s="33"/>
      <c r="B146" s="34"/>
      <c r="C146" s="205" t="s">
        <v>222</v>
      </c>
      <c r="D146" s="205" t="s">
        <v>128</v>
      </c>
      <c r="E146" s="206" t="s">
        <v>223</v>
      </c>
      <c r="F146" s="207" t="s">
        <v>224</v>
      </c>
      <c r="G146" s="208" t="s">
        <v>225</v>
      </c>
      <c r="H146" s="209">
        <v>106.58199999999999</v>
      </c>
      <c r="I146" s="210">
        <v>1080</v>
      </c>
      <c r="J146" s="210">
        <f>ROUND(I146*H146,2)</f>
        <v>115108.56</v>
      </c>
      <c r="K146" s="207" t="s">
        <v>132</v>
      </c>
      <c r="L146" s="39"/>
      <c r="M146" s="211" t="s">
        <v>17</v>
      </c>
      <c r="N146" s="212" t="s">
        <v>41</v>
      </c>
      <c r="O146" s="213">
        <v>2.0030000000000001</v>
      </c>
      <c r="P146" s="213">
        <f>O146*H146</f>
        <v>213.483746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5" t="s">
        <v>133</v>
      </c>
      <c r="AT146" s="215" t="s">
        <v>128</v>
      </c>
      <c r="AU146" s="215" t="s">
        <v>80</v>
      </c>
      <c r="AY146" s="18" t="s">
        <v>126</v>
      </c>
      <c r="BE146" s="216">
        <f>IF(N146="základní",J146,0)</f>
        <v>115108.56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8" t="s">
        <v>78</v>
      </c>
      <c r="BK146" s="216">
        <f>ROUND(I146*H146,2)</f>
        <v>115108.56</v>
      </c>
      <c r="BL146" s="18" t="s">
        <v>133</v>
      </c>
      <c r="BM146" s="215" t="s">
        <v>226</v>
      </c>
    </row>
    <row r="147" s="2" customFormat="1">
      <c r="A147" s="33"/>
      <c r="B147" s="34"/>
      <c r="C147" s="35"/>
      <c r="D147" s="217" t="s">
        <v>135</v>
      </c>
      <c r="E147" s="35"/>
      <c r="F147" s="218" t="s">
        <v>224</v>
      </c>
      <c r="G147" s="35"/>
      <c r="H147" s="35"/>
      <c r="I147" s="35"/>
      <c r="J147" s="35"/>
      <c r="K147" s="35"/>
      <c r="L147" s="39"/>
      <c r="M147" s="219"/>
      <c r="N147" s="220"/>
      <c r="O147" s="78"/>
      <c r="P147" s="78"/>
      <c r="Q147" s="78"/>
      <c r="R147" s="78"/>
      <c r="S147" s="78"/>
      <c r="T147" s="79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135</v>
      </c>
      <c r="AU147" s="18" t="s">
        <v>80</v>
      </c>
    </row>
    <row r="148" s="2" customFormat="1">
      <c r="A148" s="33"/>
      <c r="B148" s="34"/>
      <c r="C148" s="35"/>
      <c r="D148" s="221" t="s">
        <v>136</v>
      </c>
      <c r="E148" s="35"/>
      <c r="F148" s="222" t="s">
        <v>227</v>
      </c>
      <c r="G148" s="35"/>
      <c r="H148" s="35"/>
      <c r="I148" s="35"/>
      <c r="J148" s="35"/>
      <c r="K148" s="35"/>
      <c r="L148" s="39"/>
      <c r="M148" s="253"/>
      <c r="N148" s="254"/>
      <c r="O148" s="255"/>
      <c r="P148" s="255"/>
      <c r="Q148" s="255"/>
      <c r="R148" s="255"/>
      <c r="S148" s="255"/>
      <c r="T148" s="256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136</v>
      </c>
      <c r="AU148" s="18" t="s">
        <v>80</v>
      </c>
    </row>
    <row r="149" s="2" customFormat="1" ht="6.96" customHeight="1">
      <c r="A149" s="33"/>
      <c r="B149" s="53"/>
      <c r="C149" s="54"/>
      <c r="D149" s="54"/>
      <c r="E149" s="54"/>
      <c r="F149" s="54"/>
      <c r="G149" s="54"/>
      <c r="H149" s="54"/>
      <c r="I149" s="54"/>
      <c r="J149" s="54"/>
      <c r="K149" s="54"/>
      <c r="L149" s="39"/>
      <c r="M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</row>
  </sheetData>
  <sheetProtection sheet="1" autoFilter="0" formatColumns="0" formatRows="0" objects="1" scenarios="1" spinCount="100000" saltValue="fYpHBYhgwznhDdd8jy/2ZHHKzYGa2ciLsiHxlmS8jATDRXsvarKAbARTb7cnxjgDxcMLBsmKaMNVotQyfbOOlA==" hashValue="yT9BBhfsUBOb3qK1az2HPktcVauvkzXuCDXLXcLHWI3/jPdnQjx5mmDuiX/aIk0R53QOH7TVULR2xSi08rRjbQ==" algorithmName="SHA-512" password="CC35"/>
  <autoFilter ref="C82:K148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2_02/111111331"/>
    <hyperlink ref="F92" r:id="rId2" display="https://podminky.urs.cz/item/CS_URS_2022_02/111151231"/>
    <hyperlink ref="F96" r:id="rId3" display="https://podminky.urs.cz/item/CS_URS_2022_02/119005131"/>
    <hyperlink ref="F100" r:id="rId4" display="https://podminky.urs.cz/item/CS_URS_2022_02/181451311"/>
    <hyperlink ref="F108" r:id="rId5" display="https://podminky.urs.cz/item/CS_URS_2022_02/183403151"/>
    <hyperlink ref="F112" r:id="rId6" display="https://podminky.urs.cz/item/CS_URS_2022_02/183403161"/>
    <hyperlink ref="F116" r:id="rId7" display="https://podminky.urs.cz/item/CS_URS_2022_02/183408252"/>
    <hyperlink ref="F120" r:id="rId8" display="https://podminky.urs.cz/item/CS_URS_2022_02/183551613"/>
    <hyperlink ref="F125" r:id="rId9" display="https://podminky.urs.cz/item/CS_URS_2022_02/348951256"/>
    <hyperlink ref="F138" r:id="rId10" display="https://podminky.urs.cz/item/CS_URS_2022_02/348952178"/>
    <hyperlink ref="F148" r:id="rId11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1"/>
      <c r="AT3" s="18" t="s">
        <v>80</v>
      </c>
    </row>
    <row r="4" s="1" customFormat="1" ht="24.96" customHeight="1">
      <c r="B4" s="21"/>
      <c r="D4" s="134" t="s">
        <v>100</v>
      </c>
      <c r="L4" s="21"/>
      <c r="M4" s="13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6" t="s">
        <v>14</v>
      </c>
      <c r="L6" s="21"/>
    </row>
    <row r="7" s="1" customFormat="1" ht="16.5" customHeight="1">
      <c r="B7" s="21"/>
      <c r="E7" s="137" t="str">
        <f>'Rekapitulace stavby'!K6</f>
        <v>02 - Stavba Větrolamu TEO 2 v k.ú. Ves Touškov</v>
      </c>
      <c r="F7" s="136"/>
      <c r="G7" s="136"/>
      <c r="H7" s="136"/>
      <c r="L7" s="21"/>
    </row>
    <row r="8" s="2" customFormat="1" ht="12" customHeight="1">
      <c r="A8" s="33"/>
      <c r="B8" s="39"/>
      <c r="C8" s="33"/>
      <c r="D8" s="136" t="s">
        <v>101</v>
      </c>
      <c r="E8" s="33"/>
      <c r="F8" s="33"/>
      <c r="G8" s="33"/>
      <c r="H8" s="33"/>
      <c r="I8" s="33"/>
      <c r="J8" s="33"/>
      <c r="K8" s="33"/>
      <c r="L8" s="13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9" t="s">
        <v>228</v>
      </c>
      <c r="F9" s="33"/>
      <c r="G9" s="33"/>
      <c r="H9" s="33"/>
      <c r="I9" s="33"/>
      <c r="J9" s="33"/>
      <c r="K9" s="33"/>
      <c r="L9" s="13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3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6" t="s">
        <v>16</v>
      </c>
      <c r="E11" s="33"/>
      <c r="F11" s="127" t="s">
        <v>17</v>
      </c>
      <c r="G11" s="33"/>
      <c r="H11" s="33"/>
      <c r="I11" s="136" t="s">
        <v>18</v>
      </c>
      <c r="J11" s="127" t="s">
        <v>17</v>
      </c>
      <c r="K11" s="33"/>
      <c r="L11" s="13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6" t="s">
        <v>19</v>
      </c>
      <c r="E12" s="33"/>
      <c r="F12" s="127" t="s">
        <v>20</v>
      </c>
      <c r="G12" s="33"/>
      <c r="H12" s="33"/>
      <c r="I12" s="136" t="s">
        <v>21</v>
      </c>
      <c r="J12" s="140" t="str">
        <f>'Rekapitulace stavby'!AN8</f>
        <v>6. 1. 2023</v>
      </c>
      <c r="K12" s="33"/>
      <c r="L12" s="13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3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6" t="s">
        <v>23</v>
      </c>
      <c r="E14" s="33"/>
      <c r="F14" s="33"/>
      <c r="G14" s="33"/>
      <c r="H14" s="33"/>
      <c r="I14" s="136" t="s">
        <v>24</v>
      </c>
      <c r="J14" s="127" t="s">
        <v>17</v>
      </c>
      <c r="K14" s="33"/>
      <c r="L14" s="13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27" t="s">
        <v>25</v>
      </c>
      <c r="F15" s="33"/>
      <c r="G15" s="33"/>
      <c r="H15" s="33"/>
      <c r="I15" s="136" t="s">
        <v>26</v>
      </c>
      <c r="J15" s="127" t="s">
        <v>17</v>
      </c>
      <c r="K15" s="33"/>
      <c r="L15" s="13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3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6" t="s">
        <v>27</v>
      </c>
      <c r="E17" s="33"/>
      <c r="F17" s="33"/>
      <c r="G17" s="33"/>
      <c r="H17" s="33"/>
      <c r="I17" s="136" t="s">
        <v>24</v>
      </c>
      <c r="J17" s="127" t="str">
        <f>'Rekapitulace stavby'!AN13</f>
        <v/>
      </c>
      <c r="K17" s="33"/>
      <c r="L17" s="13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27" t="str">
        <f>'Rekapitulace stavby'!E14</f>
        <v xml:space="preserve"> </v>
      </c>
      <c r="F18" s="127"/>
      <c r="G18" s="127"/>
      <c r="H18" s="127"/>
      <c r="I18" s="136" t="s">
        <v>26</v>
      </c>
      <c r="J18" s="127" t="str">
        <f>'Rekapitulace stavby'!AN14</f>
        <v/>
      </c>
      <c r="K18" s="33"/>
      <c r="L18" s="13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3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6" t="s">
        <v>29</v>
      </c>
      <c r="E20" s="33"/>
      <c r="F20" s="33"/>
      <c r="G20" s="33"/>
      <c r="H20" s="33"/>
      <c r="I20" s="136" t="s">
        <v>24</v>
      </c>
      <c r="J20" s="127" t="s">
        <v>17</v>
      </c>
      <c r="K20" s="33"/>
      <c r="L20" s="13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27" t="s">
        <v>30</v>
      </c>
      <c r="F21" s="33"/>
      <c r="G21" s="33"/>
      <c r="H21" s="33"/>
      <c r="I21" s="136" t="s">
        <v>26</v>
      </c>
      <c r="J21" s="127" t="s">
        <v>17</v>
      </c>
      <c r="K21" s="33"/>
      <c r="L21" s="13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3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6" t="s">
        <v>32</v>
      </c>
      <c r="E23" s="33"/>
      <c r="F23" s="33"/>
      <c r="G23" s="33"/>
      <c r="H23" s="33"/>
      <c r="I23" s="136" t="s">
        <v>24</v>
      </c>
      <c r="J23" s="127" t="s">
        <v>17</v>
      </c>
      <c r="K23" s="33"/>
      <c r="L23" s="13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27" t="s">
        <v>33</v>
      </c>
      <c r="F24" s="33"/>
      <c r="G24" s="33"/>
      <c r="H24" s="33"/>
      <c r="I24" s="136" t="s">
        <v>26</v>
      </c>
      <c r="J24" s="127" t="s">
        <v>17</v>
      </c>
      <c r="K24" s="33"/>
      <c r="L24" s="13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3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6" t="s">
        <v>34</v>
      </c>
      <c r="E26" s="33"/>
      <c r="F26" s="33"/>
      <c r="G26" s="33"/>
      <c r="H26" s="33"/>
      <c r="I26" s="33"/>
      <c r="J26" s="33"/>
      <c r="K26" s="33"/>
      <c r="L26" s="13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1"/>
      <c r="B27" s="142"/>
      <c r="C27" s="141"/>
      <c r="D27" s="141"/>
      <c r="E27" s="143" t="s">
        <v>17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3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5"/>
      <c r="E29" s="145"/>
      <c r="F29" s="145"/>
      <c r="G29" s="145"/>
      <c r="H29" s="145"/>
      <c r="I29" s="145"/>
      <c r="J29" s="145"/>
      <c r="K29" s="145"/>
      <c r="L29" s="13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6" t="s">
        <v>36</v>
      </c>
      <c r="E30" s="33"/>
      <c r="F30" s="33"/>
      <c r="G30" s="33"/>
      <c r="H30" s="33"/>
      <c r="I30" s="33"/>
      <c r="J30" s="147">
        <f>ROUND(J82, 2)</f>
        <v>1117522.6100000001</v>
      </c>
      <c r="K30" s="33"/>
      <c r="L30" s="13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5"/>
      <c r="E31" s="145"/>
      <c r="F31" s="145"/>
      <c r="G31" s="145"/>
      <c r="H31" s="145"/>
      <c r="I31" s="145"/>
      <c r="J31" s="145"/>
      <c r="K31" s="145"/>
      <c r="L31" s="13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8" t="s">
        <v>38</v>
      </c>
      <c r="G32" s="33"/>
      <c r="H32" s="33"/>
      <c r="I32" s="148" t="s">
        <v>37</v>
      </c>
      <c r="J32" s="148" t="s">
        <v>39</v>
      </c>
      <c r="K32" s="33"/>
      <c r="L32" s="13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9" t="s">
        <v>40</v>
      </c>
      <c r="E33" s="136" t="s">
        <v>41</v>
      </c>
      <c r="F33" s="150">
        <f>ROUND((SUM(BE82:BE177)),  2)</f>
        <v>1117522.6100000001</v>
      </c>
      <c r="G33" s="33"/>
      <c r="H33" s="33"/>
      <c r="I33" s="151">
        <v>0.20999999999999999</v>
      </c>
      <c r="J33" s="150">
        <f>ROUND(((SUM(BE82:BE177))*I33),  2)</f>
        <v>234679.75</v>
      </c>
      <c r="K33" s="33"/>
      <c r="L33" s="13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6" t="s">
        <v>42</v>
      </c>
      <c r="F34" s="150">
        <f>ROUND((SUM(BF82:BF177)),  2)</f>
        <v>0</v>
      </c>
      <c r="G34" s="33"/>
      <c r="H34" s="33"/>
      <c r="I34" s="151">
        <v>0.14999999999999999</v>
      </c>
      <c r="J34" s="150">
        <f>ROUND(((SUM(BF82:BF177))*I34),  2)</f>
        <v>0</v>
      </c>
      <c r="K34" s="33"/>
      <c r="L34" s="13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6" t="s">
        <v>43</v>
      </c>
      <c r="F35" s="150">
        <f>ROUND((SUM(BG82:BG177)),  2)</f>
        <v>0</v>
      </c>
      <c r="G35" s="33"/>
      <c r="H35" s="33"/>
      <c r="I35" s="151">
        <v>0.20999999999999999</v>
      </c>
      <c r="J35" s="150">
        <f>0</f>
        <v>0</v>
      </c>
      <c r="K35" s="33"/>
      <c r="L35" s="13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6" t="s">
        <v>44</v>
      </c>
      <c r="F36" s="150">
        <f>ROUND((SUM(BH82:BH177)),  2)</f>
        <v>0</v>
      </c>
      <c r="G36" s="33"/>
      <c r="H36" s="33"/>
      <c r="I36" s="151">
        <v>0.14999999999999999</v>
      </c>
      <c r="J36" s="150">
        <f>0</f>
        <v>0</v>
      </c>
      <c r="K36" s="33"/>
      <c r="L36" s="13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6" t="s">
        <v>45</v>
      </c>
      <c r="F37" s="150">
        <f>ROUND((SUM(BI82:BI177)),  2)</f>
        <v>0</v>
      </c>
      <c r="G37" s="33"/>
      <c r="H37" s="33"/>
      <c r="I37" s="151">
        <v>0</v>
      </c>
      <c r="J37" s="150">
        <f>0</f>
        <v>0</v>
      </c>
      <c r="K37" s="33"/>
      <c r="L37" s="13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3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1352202.3600000001</v>
      </c>
      <c r="K39" s="158"/>
      <c r="L39" s="13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103</v>
      </c>
      <c r="D45" s="35"/>
      <c r="E45" s="35"/>
      <c r="F45" s="35"/>
      <c r="G45" s="35"/>
      <c r="H45" s="35"/>
      <c r="I45" s="35"/>
      <c r="J45" s="35"/>
      <c r="K45" s="35"/>
      <c r="L45" s="13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3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3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63" t="str">
        <f>E7</f>
        <v>02 - Stavba Větrolamu TEO 2 v k.ú. Ves Touškov</v>
      </c>
      <c r="F48" s="30"/>
      <c r="G48" s="30"/>
      <c r="H48" s="30"/>
      <c r="I48" s="35"/>
      <c r="J48" s="35"/>
      <c r="K48" s="35"/>
      <c r="L48" s="13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101</v>
      </c>
      <c r="D49" s="35"/>
      <c r="E49" s="35"/>
      <c r="F49" s="35"/>
      <c r="G49" s="35"/>
      <c r="H49" s="35"/>
      <c r="I49" s="35"/>
      <c r="J49" s="35"/>
      <c r="K49" s="35"/>
      <c r="L49" s="13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210030-02-02 - Výsadba</v>
      </c>
      <c r="F50" s="35"/>
      <c r="G50" s="35"/>
      <c r="H50" s="35"/>
      <c r="I50" s="35"/>
      <c r="J50" s="35"/>
      <c r="K50" s="35"/>
      <c r="L50" s="13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3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>k.ú. Ves Touškov</v>
      </c>
      <c r="G52" s="35"/>
      <c r="H52" s="35"/>
      <c r="I52" s="30" t="s">
        <v>21</v>
      </c>
      <c r="J52" s="66" t="str">
        <f>IF(J12="","",J12)</f>
        <v>6. 1. 2023</v>
      </c>
      <c r="K52" s="35"/>
      <c r="L52" s="13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3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SPÚ, Pobočka Plzeň</v>
      </c>
      <c r="G54" s="35"/>
      <c r="H54" s="35"/>
      <c r="I54" s="30" t="s">
        <v>29</v>
      </c>
      <c r="J54" s="31" t="str">
        <f>E21</f>
        <v>Geocart CZ a.s.</v>
      </c>
      <c r="K54" s="35"/>
      <c r="L54" s="13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27</v>
      </c>
      <c r="D55" s="35"/>
      <c r="E55" s="35"/>
      <c r="F55" s="27" t="str">
        <f>IF(E18="","",E18)</f>
        <v xml:space="preserve"> </v>
      </c>
      <c r="G55" s="35"/>
      <c r="H55" s="35"/>
      <c r="I55" s="30" t="s">
        <v>32</v>
      </c>
      <c r="J55" s="31" t="str">
        <f>E24</f>
        <v>Ing. Petr Chytka</v>
      </c>
      <c r="K55" s="35"/>
      <c r="L55" s="13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3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64" t="s">
        <v>104</v>
      </c>
      <c r="D57" s="165"/>
      <c r="E57" s="165"/>
      <c r="F57" s="165"/>
      <c r="G57" s="165"/>
      <c r="H57" s="165"/>
      <c r="I57" s="165"/>
      <c r="J57" s="166" t="s">
        <v>105</v>
      </c>
      <c r="K57" s="165"/>
      <c r="L57" s="13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3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67" t="s">
        <v>68</v>
      </c>
      <c r="D59" s="35"/>
      <c r="E59" s="35"/>
      <c r="F59" s="35"/>
      <c r="G59" s="35"/>
      <c r="H59" s="35"/>
      <c r="I59" s="35"/>
      <c r="J59" s="96">
        <f>J82</f>
        <v>1117522.6099999999</v>
      </c>
      <c r="K59" s="35"/>
      <c r="L59" s="13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106</v>
      </c>
    </row>
    <row r="60" s="9" customFormat="1" ht="24.96" customHeight="1">
      <c r="A60" s="9"/>
      <c r="B60" s="168"/>
      <c r="C60" s="169"/>
      <c r="D60" s="170" t="s">
        <v>107</v>
      </c>
      <c r="E60" s="171"/>
      <c r="F60" s="171"/>
      <c r="G60" s="171"/>
      <c r="H60" s="171"/>
      <c r="I60" s="171"/>
      <c r="J60" s="172">
        <f>J83</f>
        <v>1117522.6099999999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19"/>
      <c r="D61" s="175" t="s">
        <v>108</v>
      </c>
      <c r="E61" s="176"/>
      <c r="F61" s="176"/>
      <c r="G61" s="176"/>
      <c r="H61" s="176"/>
      <c r="I61" s="176"/>
      <c r="J61" s="177">
        <f>J84</f>
        <v>1067809.1299999999</v>
      </c>
      <c r="K61" s="119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19"/>
      <c r="D62" s="175" t="s">
        <v>110</v>
      </c>
      <c r="E62" s="176"/>
      <c r="F62" s="176"/>
      <c r="G62" s="176"/>
      <c r="H62" s="176"/>
      <c r="I62" s="176"/>
      <c r="J62" s="177">
        <f>J174</f>
        <v>49713.480000000003</v>
      </c>
      <c r="K62" s="119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3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="2" customFormat="1" ht="6.96" customHeight="1">
      <c r="A64" s="33"/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138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="2" customFormat="1" ht="6.96" customHeight="1">
      <c r="A68" s="33"/>
      <c r="B68" s="55"/>
      <c r="C68" s="56"/>
      <c r="D68" s="56"/>
      <c r="E68" s="56"/>
      <c r="F68" s="56"/>
      <c r="G68" s="56"/>
      <c r="H68" s="56"/>
      <c r="I68" s="56"/>
      <c r="J68" s="56"/>
      <c r="K68" s="56"/>
      <c r="L68" s="13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24.96" customHeight="1">
      <c r="A69" s="33"/>
      <c r="B69" s="34"/>
      <c r="C69" s="24" t="s">
        <v>111</v>
      </c>
      <c r="D69" s="35"/>
      <c r="E69" s="35"/>
      <c r="F69" s="35"/>
      <c r="G69" s="35"/>
      <c r="H69" s="35"/>
      <c r="I69" s="35"/>
      <c r="J69" s="35"/>
      <c r="K69" s="35"/>
      <c r="L69" s="13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6.96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3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2" customHeight="1">
      <c r="A71" s="33"/>
      <c r="B71" s="34"/>
      <c r="C71" s="30" t="s">
        <v>14</v>
      </c>
      <c r="D71" s="35"/>
      <c r="E71" s="35"/>
      <c r="F71" s="35"/>
      <c r="G71" s="35"/>
      <c r="H71" s="35"/>
      <c r="I71" s="35"/>
      <c r="J71" s="35"/>
      <c r="K71" s="35"/>
      <c r="L71" s="13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6.5" customHeight="1">
      <c r="A72" s="33"/>
      <c r="B72" s="34"/>
      <c r="C72" s="35"/>
      <c r="D72" s="35"/>
      <c r="E72" s="163" t="str">
        <f>E7</f>
        <v>02 - Stavba Větrolamu TEO 2 v k.ú. Ves Touškov</v>
      </c>
      <c r="F72" s="30"/>
      <c r="G72" s="30"/>
      <c r="H72" s="30"/>
      <c r="I72" s="35"/>
      <c r="J72" s="35"/>
      <c r="K72" s="35"/>
      <c r="L72" s="13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30" t="s">
        <v>101</v>
      </c>
      <c r="D73" s="35"/>
      <c r="E73" s="35"/>
      <c r="F73" s="35"/>
      <c r="G73" s="35"/>
      <c r="H73" s="35"/>
      <c r="I73" s="35"/>
      <c r="J73" s="35"/>
      <c r="K73" s="35"/>
      <c r="L73" s="13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16.5" customHeight="1">
      <c r="A74" s="33"/>
      <c r="B74" s="34"/>
      <c r="C74" s="35"/>
      <c r="D74" s="35"/>
      <c r="E74" s="63" t="str">
        <f>E9</f>
        <v>210030-02-02 - Výsadba</v>
      </c>
      <c r="F74" s="35"/>
      <c r="G74" s="35"/>
      <c r="H74" s="35"/>
      <c r="I74" s="35"/>
      <c r="J74" s="35"/>
      <c r="K74" s="35"/>
      <c r="L74" s="13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19</v>
      </c>
      <c r="D76" s="35"/>
      <c r="E76" s="35"/>
      <c r="F76" s="27" t="str">
        <f>F12</f>
        <v>k.ú. Ves Touškov</v>
      </c>
      <c r="G76" s="35"/>
      <c r="H76" s="35"/>
      <c r="I76" s="30" t="s">
        <v>21</v>
      </c>
      <c r="J76" s="66" t="str">
        <f>IF(J12="","",J12)</f>
        <v>6. 1. 2023</v>
      </c>
      <c r="K76" s="35"/>
      <c r="L76" s="13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6.96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3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5.15" customHeight="1">
      <c r="A78" s="33"/>
      <c r="B78" s="34"/>
      <c r="C78" s="30" t="s">
        <v>23</v>
      </c>
      <c r="D78" s="35"/>
      <c r="E78" s="35"/>
      <c r="F78" s="27" t="str">
        <f>E15</f>
        <v>SPÚ, Pobočka Plzeň</v>
      </c>
      <c r="G78" s="35"/>
      <c r="H78" s="35"/>
      <c r="I78" s="30" t="s">
        <v>29</v>
      </c>
      <c r="J78" s="31" t="str">
        <f>E21</f>
        <v>Geocart CZ a.s.</v>
      </c>
      <c r="K78" s="35"/>
      <c r="L78" s="13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5.15" customHeight="1">
      <c r="A79" s="33"/>
      <c r="B79" s="34"/>
      <c r="C79" s="30" t="s">
        <v>27</v>
      </c>
      <c r="D79" s="35"/>
      <c r="E79" s="35"/>
      <c r="F79" s="27" t="str">
        <f>IF(E18="","",E18)</f>
        <v xml:space="preserve"> </v>
      </c>
      <c r="G79" s="35"/>
      <c r="H79" s="35"/>
      <c r="I79" s="30" t="s">
        <v>32</v>
      </c>
      <c r="J79" s="31" t="str">
        <f>E24</f>
        <v>Ing. Petr Chytka</v>
      </c>
      <c r="K79" s="35"/>
      <c r="L79" s="13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0.32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3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11" customFormat="1" ht="29.28" customHeight="1">
      <c r="A81" s="179"/>
      <c r="B81" s="180"/>
      <c r="C81" s="181" t="s">
        <v>112</v>
      </c>
      <c r="D81" s="182" t="s">
        <v>55</v>
      </c>
      <c r="E81" s="182" t="s">
        <v>51</v>
      </c>
      <c r="F81" s="182" t="s">
        <v>52</v>
      </c>
      <c r="G81" s="182" t="s">
        <v>113</v>
      </c>
      <c r="H81" s="182" t="s">
        <v>114</v>
      </c>
      <c r="I81" s="182" t="s">
        <v>115</v>
      </c>
      <c r="J81" s="182" t="s">
        <v>105</v>
      </c>
      <c r="K81" s="183" t="s">
        <v>116</v>
      </c>
      <c r="L81" s="184"/>
      <c r="M81" s="86" t="s">
        <v>17</v>
      </c>
      <c r="N81" s="87" t="s">
        <v>40</v>
      </c>
      <c r="O81" s="87" t="s">
        <v>117</v>
      </c>
      <c r="P81" s="87" t="s">
        <v>118</v>
      </c>
      <c r="Q81" s="87" t="s">
        <v>119</v>
      </c>
      <c r="R81" s="87" t="s">
        <v>120</v>
      </c>
      <c r="S81" s="87" t="s">
        <v>121</v>
      </c>
      <c r="T81" s="88" t="s">
        <v>122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33"/>
      <c r="B82" s="34"/>
      <c r="C82" s="93" t="s">
        <v>123</v>
      </c>
      <c r="D82" s="35"/>
      <c r="E82" s="35"/>
      <c r="F82" s="35"/>
      <c r="G82" s="35"/>
      <c r="H82" s="35"/>
      <c r="I82" s="35"/>
      <c r="J82" s="185">
        <f>BK82</f>
        <v>1117522.6099999999</v>
      </c>
      <c r="K82" s="35"/>
      <c r="L82" s="39"/>
      <c r="M82" s="89"/>
      <c r="N82" s="186"/>
      <c r="O82" s="90"/>
      <c r="P82" s="187">
        <f>P83</f>
        <v>1458.988773</v>
      </c>
      <c r="Q82" s="90"/>
      <c r="R82" s="187">
        <f>R83</f>
        <v>46.031055000000002</v>
      </c>
      <c r="S82" s="90"/>
      <c r="T82" s="188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8" t="s">
        <v>69</v>
      </c>
      <c r="AU82" s="18" t="s">
        <v>106</v>
      </c>
      <c r="BK82" s="189">
        <f>BK83</f>
        <v>1117522.6099999999</v>
      </c>
    </row>
    <row r="83" s="12" customFormat="1" ht="25.92" customHeight="1">
      <c r="A83" s="12"/>
      <c r="B83" s="190"/>
      <c r="C83" s="191"/>
      <c r="D83" s="192" t="s">
        <v>69</v>
      </c>
      <c r="E83" s="193" t="s">
        <v>124</v>
      </c>
      <c r="F83" s="193" t="s">
        <v>125</v>
      </c>
      <c r="G83" s="191"/>
      <c r="H83" s="191"/>
      <c r="I83" s="191"/>
      <c r="J83" s="194">
        <f>BK83</f>
        <v>1117522.6099999999</v>
      </c>
      <c r="K83" s="191"/>
      <c r="L83" s="195"/>
      <c r="M83" s="196"/>
      <c r="N83" s="197"/>
      <c r="O83" s="197"/>
      <c r="P83" s="198">
        <f>P84+P174</f>
        <v>1458.988773</v>
      </c>
      <c r="Q83" s="197"/>
      <c r="R83" s="198">
        <f>R84+R174</f>
        <v>46.031055000000002</v>
      </c>
      <c r="S83" s="197"/>
      <c r="T83" s="199">
        <f>T84+T174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78</v>
      </c>
      <c r="AT83" s="201" t="s">
        <v>69</v>
      </c>
      <c r="AU83" s="201" t="s">
        <v>70</v>
      </c>
      <c r="AY83" s="200" t="s">
        <v>126</v>
      </c>
      <c r="BK83" s="202">
        <f>BK84+BK174</f>
        <v>1117522.6099999999</v>
      </c>
    </row>
    <row r="84" s="12" customFormat="1" ht="22.8" customHeight="1">
      <c r="A84" s="12"/>
      <c r="B84" s="190"/>
      <c r="C84" s="191"/>
      <c r="D84" s="192" t="s">
        <v>69</v>
      </c>
      <c r="E84" s="203" t="s">
        <v>78</v>
      </c>
      <c r="F84" s="203" t="s">
        <v>127</v>
      </c>
      <c r="G84" s="191"/>
      <c r="H84" s="191"/>
      <c r="I84" s="191"/>
      <c r="J84" s="204">
        <f>BK84</f>
        <v>1067809.1299999999</v>
      </c>
      <c r="K84" s="191"/>
      <c r="L84" s="195"/>
      <c r="M84" s="196"/>
      <c r="N84" s="197"/>
      <c r="O84" s="197"/>
      <c r="P84" s="198">
        <f>SUM(P85:P173)</f>
        <v>1366.7886800000001</v>
      </c>
      <c r="Q84" s="197"/>
      <c r="R84" s="198">
        <f>SUM(R85:R173)</f>
        <v>46.031055000000002</v>
      </c>
      <c r="S84" s="197"/>
      <c r="T84" s="199">
        <f>SUM(T85:T173)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78</v>
      </c>
      <c r="AT84" s="201" t="s">
        <v>69</v>
      </c>
      <c r="AU84" s="201" t="s">
        <v>78</v>
      </c>
      <c r="AY84" s="200" t="s">
        <v>126</v>
      </c>
      <c r="BK84" s="202">
        <f>SUM(BK85:BK173)</f>
        <v>1067809.1299999999</v>
      </c>
    </row>
    <row r="85" s="2" customFormat="1" ht="21.75" customHeight="1">
      <c r="A85" s="33"/>
      <c r="B85" s="34"/>
      <c r="C85" s="205" t="s">
        <v>78</v>
      </c>
      <c r="D85" s="205" t="s">
        <v>128</v>
      </c>
      <c r="E85" s="206" t="s">
        <v>229</v>
      </c>
      <c r="F85" s="207" t="s">
        <v>230</v>
      </c>
      <c r="G85" s="208" t="s">
        <v>231</v>
      </c>
      <c r="H85" s="209">
        <v>1129</v>
      </c>
      <c r="I85" s="210">
        <v>48</v>
      </c>
      <c r="J85" s="210">
        <f>ROUND(I85*H85,2)</f>
        <v>54192</v>
      </c>
      <c r="K85" s="207" t="s">
        <v>132</v>
      </c>
      <c r="L85" s="39"/>
      <c r="M85" s="211" t="s">
        <v>17</v>
      </c>
      <c r="N85" s="212" t="s">
        <v>41</v>
      </c>
      <c r="O85" s="213">
        <v>0.14099999999999999</v>
      </c>
      <c r="P85" s="213">
        <f>O85*H85</f>
        <v>159.18899999999999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215" t="s">
        <v>133</v>
      </c>
      <c r="AT85" s="215" t="s">
        <v>128</v>
      </c>
      <c r="AU85" s="215" t="s">
        <v>80</v>
      </c>
      <c r="AY85" s="18" t="s">
        <v>126</v>
      </c>
      <c r="BE85" s="216">
        <f>IF(N85="základní",J85,0)</f>
        <v>54192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8" t="s">
        <v>78</v>
      </c>
      <c r="BK85" s="216">
        <f>ROUND(I85*H85,2)</f>
        <v>54192</v>
      </c>
      <c r="BL85" s="18" t="s">
        <v>133</v>
      </c>
      <c r="BM85" s="215" t="s">
        <v>232</v>
      </c>
    </row>
    <row r="86" s="2" customFormat="1">
      <c r="A86" s="33"/>
      <c r="B86" s="34"/>
      <c r="C86" s="35"/>
      <c r="D86" s="217" t="s">
        <v>135</v>
      </c>
      <c r="E86" s="35"/>
      <c r="F86" s="218" t="s">
        <v>230</v>
      </c>
      <c r="G86" s="35"/>
      <c r="H86" s="35"/>
      <c r="I86" s="35"/>
      <c r="J86" s="35"/>
      <c r="K86" s="35"/>
      <c r="L86" s="39"/>
      <c r="M86" s="219"/>
      <c r="N86" s="220"/>
      <c r="O86" s="78"/>
      <c r="P86" s="78"/>
      <c r="Q86" s="78"/>
      <c r="R86" s="78"/>
      <c r="S86" s="78"/>
      <c r="T86" s="79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8" t="s">
        <v>135</v>
      </c>
      <c r="AU86" s="18" t="s">
        <v>80</v>
      </c>
    </row>
    <row r="87" s="2" customFormat="1">
      <c r="A87" s="33"/>
      <c r="B87" s="34"/>
      <c r="C87" s="35"/>
      <c r="D87" s="221" t="s">
        <v>136</v>
      </c>
      <c r="E87" s="35"/>
      <c r="F87" s="222" t="s">
        <v>233</v>
      </c>
      <c r="G87" s="35"/>
      <c r="H87" s="35"/>
      <c r="I87" s="35"/>
      <c r="J87" s="35"/>
      <c r="K87" s="35"/>
      <c r="L87" s="39"/>
      <c r="M87" s="219"/>
      <c r="N87" s="220"/>
      <c r="O87" s="78"/>
      <c r="P87" s="78"/>
      <c r="Q87" s="78"/>
      <c r="R87" s="78"/>
      <c r="S87" s="78"/>
      <c r="T87" s="79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136</v>
      </c>
      <c r="AU87" s="18" t="s">
        <v>80</v>
      </c>
    </row>
    <row r="88" s="13" customFormat="1">
      <c r="A88" s="13"/>
      <c r="B88" s="223"/>
      <c r="C88" s="224"/>
      <c r="D88" s="217" t="s">
        <v>138</v>
      </c>
      <c r="E88" s="225" t="s">
        <v>17</v>
      </c>
      <c r="F88" s="226" t="s">
        <v>234</v>
      </c>
      <c r="G88" s="224"/>
      <c r="H88" s="227">
        <v>1129</v>
      </c>
      <c r="I88" s="224"/>
      <c r="J88" s="224"/>
      <c r="K88" s="224"/>
      <c r="L88" s="228"/>
      <c r="M88" s="229"/>
      <c r="N88" s="230"/>
      <c r="O88" s="230"/>
      <c r="P88" s="230"/>
      <c r="Q88" s="230"/>
      <c r="R88" s="230"/>
      <c r="S88" s="230"/>
      <c r="T88" s="231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2" t="s">
        <v>138</v>
      </c>
      <c r="AU88" s="232" t="s">
        <v>80</v>
      </c>
      <c r="AV88" s="13" t="s">
        <v>80</v>
      </c>
      <c r="AW88" s="13" t="s">
        <v>31</v>
      </c>
      <c r="AX88" s="13" t="s">
        <v>78</v>
      </c>
      <c r="AY88" s="232" t="s">
        <v>126</v>
      </c>
    </row>
    <row r="89" s="2" customFormat="1" ht="21.75" customHeight="1">
      <c r="A89" s="33"/>
      <c r="B89" s="34"/>
      <c r="C89" s="205" t="s">
        <v>80</v>
      </c>
      <c r="D89" s="205" t="s">
        <v>128</v>
      </c>
      <c r="E89" s="206" t="s">
        <v>235</v>
      </c>
      <c r="F89" s="207" t="s">
        <v>236</v>
      </c>
      <c r="G89" s="208" t="s">
        <v>231</v>
      </c>
      <c r="H89" s="209">
        <v>1374</v>
      </c>
      <c r="I89" s="210">
        <v>92.599999999999994</v>
      </c>
      <c r="J89" s="210">
        <f>ROUND(I89*H89,2)</f>
        <v>127232.39999999999</v>
      </c>
      <c r="K89" s="207" t="s">
        <v>132</v>
      </c>
      <c r="L89" s="39"/>
      <c r="M89" s="211" t="s">
        <v>17</v>
      </c>
      <c r="N89" s="212" t="s">
        <v>41</v>
      </c>
      <c r="O89" s="213">
        <v>0.27200000000000002</v>
      </c>
      <c r="P89" s="213">
        <f>O89*H89</f>
        <v>373.72800000000001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215" t="s">
        <v>133</v>
      </c>
      <c r="AT89" s="215" t="s">
        <v>128</v>
      </c>
      <c r="AU89" s="215" t="s">
        <v>80</v>
      </c>
      <c r="AY89" s="18" t="s">
        <v>126</v>
      </c>
      <c r="BE89" s="216">
        <f>IF(N89="základní",J89,0)</f>
        <v>127232.39999999999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8" t="s">
        <v>78</v>
      </c>
      <c r="BK89" s="216">
        <f>ROUND(I89*H89,2)</f>
        <v>127232.39999999999</v>
      </c>
      <c r="BL89" s="18" t="s">
        <v>133</v>
      </c>
      <c r="BM89" s="215" t="s">
        <v>237</v>
      </c>
    </row>
    <row r="90" s="2" customFormat="1">
      <c r="A90" s="33"/>
      <c r="B90" s="34"/>
      <c r="C90" s="35"/>
      <c r="D90" s="217" t="s">
        <v>135</v>
      </c>
      <c r="E90" s="35"/>
      <c r="F90" s="218" t="s">
        <v>236</v>
      </c>
      <c r="G90" s="35"/>
      <c r="H90" s="35"/>
      <c r="I90" s="35"/>
      <c r="J90" s="35"/>
      <c r="K90" s="35"/>
      <c r="L90" s="39"/>
      <c r="M90" s="219"/>
      <c r="N90" s="220"/>
      <c r="O90" s="78"/>
      <c r="P90" s="78"/>
      <c r="Q90" s="78"/>
      <c r="R90" s="78"/>
      <c r="S90" s="78"/>
      <c r="T90" s="79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8" t="s">
        <v>135</v>
      </c>
      <c r="AU90" s="18" t="s">
        <v>80</v>
      </c>
    </row>
    <row r="91" s="2" customFormat="1">
      <c r="A91" s="33"/>
      <c r="B91" s="34"/>
      <c r="C91" s="35"/>
      <c r="D91" s="221" t="s">
        <v>136</v>
      </c>
      <c r="E91" s="35"/>
      <c r="F91" s="222" t="s">
        <v>238</v>
      </c>
      <c r="G91" s="35"/>
      <c r="H91" s="35"/>
      <c r="I91" s="35"/>
      <c r="J91" s="35"/>
      <c r="K91" s="35"/>
      <c r="L91" s="39"/>
      <c r="M91" s="219"/>
      <c r="N91" s="220"/>
      <c r="O91" s="78"/>
      <c r="P91" s="78"/>
      <c r="Q91" s="78"/>
      <c r="R91" s="78"/>
      <c r="S91" s="78"/>
      <c r="T91" s="79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8" t="s">
        <v>136</v>
      </c>
      <c r="AU91" s="18" t="s">
        <v>80</v>
      </c>
    </row>
    <row r="92" s="13" customFormat="1">
      <c r="A92" s="13"/>
      <c r="B92" s="223"/>
      <c r="C92" s="224"/>
      <c r="D92" s="217" t="s">
        <v>138</v>
      </c>
      <c r="E92" s="225" t="s">
        <v>17</v>
      </c>
      <c r="F92" s="226" t="s">
        <v>239</v>
      </c>
      <c r="G92" s="224"/>
      <c r="H92" s="227">
        <v>1374</v>
      </c>
      <c r="I92" s="224"/>
      <c r="J92" s="224"/>
      <c r="K92" s="224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138</v>
      </c>
      <c r="AU92" s="232" t="s">
        <v>80</v>
      </c>
      <c r="AV92" s="13" t="s">
        <v>80</v>
      </c>
      <c r="AW92" s="13" t="s">
        <v>31</v>
      </c>
      <c r="AX92" s="13" t="s">
        <v>78</v>
      </c>
      <c r="AY92" s="232" t="s">
        <v>126</v>
      </c>
    </row>
    <row r="93" s="2" customFormat="1" ht="16.5" customHeight="1">
      <c r="A93" s="33"/>
      <c r="B93" s="34"/>
      <c r="C93" s="205" t="s">
        <v>145</v>
      </c>
      <c r="D93" s="205" t="s">
        <v>128</v>
      </c>
      <c r="E93" s="206" t="s">
        <v>240</v>
      </c>
      <c r="F93" s="207" t="s">
        <v>241</v>
      </c>
      <c r="G93" s="208" t="s">
        <v>231</v>
      </c>
      <c r="H93" s="209">
        <v>1129</v>
      </c>
      <c r="I93" s="210">
        <v>36.299999999999997</v>
      </c>
      <c r="J93" s="210">
        <f>ROUND(I93*H93,2)</f>
        <v>40982.699999999997</v>
      </c>
      <c r="K93" s="207" t="s">
        <v>132</v>
      </c>
      <c r="L93" s="39"/>
      <c r="M93" s="211" t="s">
        <v>17</v>
      </c>
      <c r="N93" s="212" t="s">
        <v>41</v>
      </c>
      <c r="O93" s="213">
        <v>0.104</v>
      </c>
      <c r="P93" s="213">
        <f>O93*H93</f>
        <v>117.416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215" t="s">
        <v>133</v>
      </c>
      <c r="AT93" s="215" t="s">
        <v>128</v>
      </c>
      <c r="AU93" s="215" t="s">
        <v>80</v>
      </c>
      <c r="AY93" s="18" t="s">
        <v>126</v>
      </c>
      <c r="BE93" s="216">
        <f>IF(N93="základní",J93,0)</f>
        <v>40982.699999999997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8" t="s">
        <v>78</v>
      </c>
      <c r="BK93" s="216">
        <f>ROUND(I93*H93,2)</f>
        <v>40982.699999999997</v>
      </c>
      <c r="BL93" s="18" t="s">
        <v>133</v>
      </c>
      <c r="BM93" s="215" t="s">
        <v>242</v>
      </c>
    </row>
    <row r="94" s="2" customFormat="1">
      <c r="A94" s="33"/>
      <c r="B94" s="34"/>
      <c r="C94" s="35"/>
      <c r="D94" s="217" t="s">
        <v>135</v>
      </c>
      <c r="E94" s="35"/>
      <c r="F94" s="218" t="s">
        <v>241</v>
      </c>
      <c r="G94" s="35"/>
      <c r="H94" s="35"/>
      <c r="I94" s="35"/>
      <c r="J94" s="35"/>
      <c r="K94" s="35"/>
      <c r="L94" s="39"/>
      <c r="M94" s="219"/>
      <c r="N94" s="220"/>
      <c r="O94" s="78"/>
      <c r="P94" s="78"/>
      <c r="Q94" s="78"/>
      <c r="R94" s="78"/>
      <c r="S94" s="78"/>
      <c r="T94" s="79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8" t="s">
        <v>135</v>
      </c>
      <c r="AU94" s="18" t="s">
        <v>80</v>
      </c>
    </row>
    <row r="95" s="2" customFormat="1">
      <c r="A95" s="33"/>
      <c r="B95" s="34"/>
      <c r="C95" s="35"/>
      <c r="D95" s="221" t="s">
        <v>136</v>
      </c>
      <c r="E95" s="35"/>
      <c r="F95" s="222" t="s">
        <v>243</v>
      </c>
      <c r="G95" s="35"/>
      <c r="H95" s="35"/>
      <c r="I95" s="35"/>
      <c r="J95" s="35"/>
      <c r="K95" s="35"/>
      <c r="L95" s="39"/>
      <c r="M95" s="219"/>
      <c r="N95" s="220"/>
      <c r="O95" s="78"/>
      <c r="P95" s="78"/>
      <c r="Q95" s="78"/>
      <c r="R95" s="78"/>
      <c r="S95" s="78"/>
      <c r="T95" s="79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8" t="s">
        <v>136</v>
      </c>
      <c r="AU95" s="18" t="s">
        <v>80</v>
      </c>
    </row>
    <row r="96" s="2" customFormat="1">
      <c r="A96" s="33"/>
      <c r="B96" s="34"/>
      <c r="C96" s="35"/>
      <c r="D96" s="217" t="s">
        <v>163</v>
      </c>
      <c r="E96" s="35"/>
      <c r="F96" s="242" t="s">
        <v>244</v>
      </c>
      <c r="G96" s="35"/>
      <c r="H96" s="35"/>
      <c r="I96" s="35"/>
      <c r="J96" s="35"/>
      <c r="K96" s="35"/>
      <c r="L96" s="39"/>
      <c r="M96" s="219"/>
      <c r="N96" s="220"/>
      <c r="O96" s="78"/>
      <c r="P96" s="78"/>
      <c r="Q96" s="78"/>
      <c r="R96" s="78"/>
      <c r="S96" s="78"/>
      <c r="T96" s="79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8" t="s">
        <v>163</v>
      </c>
      <c r="AU96" s="18" t="s">
        <v>80</v>
      </c>
    </row>
    <row r="97" s="2" customFormat="1" ht="16.5" customHeight="1">
      <c r="A97" s="33"/>
      <c r="B97" s="34"/>
      <c r="C97" s="233" t="s">
        <v>133</v>
      </c>
      <c r="D97" s="233" t="s">
        <v>157</v>
      </c>
      <c r="E97" s="234" t="s">
        <v>245</v>
      </c>
      <c r="F97" s="235" t="s">
        <v>246</v>
      </c>
      <c r="G97" s="236" t="s">
        <v>231</v>
      </c>
      <c r="H97" s="237">
        <v>1129</v>
      </c>
      <c r="I97" s="238">
        <v>35</v>
      </c>
      <c r="J97" s="238">
        <f>ROUND(I97*H97,2)</f>
        <v>39515</v>
      </c>
      <c r="K97" s="235" t="s">
        <v>17</v>
      </c>
      <c r="L97" s="239"/>
      <c r="M97" s="240" t="s">
        <v>17</v>
      </c>
      <c r="N97" s="241" t="s">
        <v>41</v>
      </c>
      <c r="O97" s="213">
        <v>0</v>
      </c>
      <c r="P97" s="213">
        <f>O97*H97</f>
        <v>0</v>
      </c>
      <c r="Q97" s="213">
        <v>0.001</v>
      </c>
      <c r="R97" s="213">
        <f>Q97*H97</f>
        <v>1.129</v>
      </c>
      <c r="S97" s="213">
        <v>0</v>
      </c>
      <c r="T97" s="214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15" t="s">
        <v>161</v>
      </c>
      <c r="AT97" s="215" t="s">
        <v>157</v>
      </c>
      <c r="AU97" s="215" t="s">
        <v>80</v>
      </c>
      <c r="AY97" s="18" t="s">
        <v>126</v>
      </c>
      <c r="BE97" s="216">
        <f>IF(N97="základní",J97,0)</f>
        <v>39515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8" t="s">
        <v>78</v>
      </c>
      <c r="BK97" s="216">
        <f>ROUND(I97*H97,2)</f>
        <v>39515</v>
      </c>
      <c r="BL97" s="18" t="s">
        <v>133</v>
      </c>
      <c r="BM97" s="215" t="s">
        <v>247</v>
      </c>
    </row>
    <row r="98" s="2" customFormat="1">
      <c r="A98" s="33"/>
      <c r="B98" s="34"/>
      <c r="C98" s="35"/>
      <c r="D98" s="217" t="s">
        <v>135</v>
      </c>
      <c r="E98" s="35"/>
      <c r="F98" s="218" t="s">
        <v>246</v>
      </c>
      <c r="G98" s="35"/>
      <c r="H98" s="35"/>
      <c r="I98" s="35"/>
      <c r="J98" s="35"/>
      <c r="K98" s="35"/>
      <c r="L98" s="39"/>
      <c r="M98" s="219"/>
      <c r="N98" s="220"/>
      <c r="O98" s="78"/>
      <c r="P98" s="78"/>
      <c r="Q98" s="78"/>
      <c r="R98" s="78"/>
      <c r="S98" s="78"/>
      <c r="T98" s="79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8" t="s">
        <v>135</v>
      </c>
      <c r="AU98" s="18" t="s">
        <v>80</v>
      </c>
    </row>
    <row r="99" s="13" customFormat="1">
      <c r="A99" s="13"/>
      <c r="B99" s="223"/>
      <c r="C99" s="224"/>
      <c r="D99" s="217" t="s">
        <v>138</v>
      </c>
      <c r="E99" s="225" t="s">
        <v>17</v>
      </c>
      <c r="F99" s="226" t="s">
        <v>248</v>
      </c>
      <c r="G99" s="224"/>
      <c r="H99" s="227">
        <v>300</v>
      </c>
      <c r="I99" s="224"/>
      <c r="J99" s="224"/>
      <c r="K99" s="224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138</v>
      </c>
      <c r="AU99" s="232" t="s">
        <v>80</v>
      </c>
      <c r="AV99" s="13" t="s">
        <v>80</v>
      </c>
      <c r="AW99" s="13" t="s">
        <v>31</v>
      </c>
      <c r="AX99" s="13" t="s">
        <v>70</v>
      </c>
      <c r="AY99" s="232" t="s">
        <v>126</v>
      </c>
    </row>
    <row r="100" s="13" customFormat="1">
      <c r="A100" s="13"/>
      <c r="B100" s="223"/>
      <c r="C100" s="224"/>
      <c r="D100" s="217" t="s">
        <v>138</v>
      </c>
      <c r="E100" s="225" t="s">
        <v>17</v>
      </c>
      <c r="F100" s="226" t="s">
        <v>249</v>
      </c>
      <c r="G100" s="224"/>
      <c r="H100" s="227">
        <v>195</v>
      </c>
      <c r="I100" s="224"/>
      <c r="J100" s="224"/>
      <c r="K100" s="224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138</v>
      </c>
      <c r="AU100" s="232" t="s">
        <v>80</v>
      </c>
      <c r="AV100" s="13" t="s">
        <v>80</v>
      </c>
      <c r="AW100" s="13" t="s">
        <v>31</v>
      </c>
      <c r="AX100" s="13" t="s">
        <v>70</v>
      </c>
      <c r="AY100" s="232" t="s">
        <v>126</v>
      </c>
    </row>
    <row r="101" s="13" customFormat="1">
      <c r="A101" s="13"/>
      <c r="B101" s="223"/>
      <c r="C101" s="224"/>
      <c r="D101" s="217" t="s">
        <v>138</v>
      </c>
      <c r="E101" s="225" t="s">
        <v>17</v>
      </c>
      <c r="F101" s="226" t="s">
        <v>250</v>
      </c>
      <c r="G101" s="224"/>
      <c r="H101" s="227">
        <v>150</v>
      </c>
      <c r="I101" s="224"/>
      <c r="J101" s="224"/>
      <c r="K101" s="224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138</v>
      </c>
      <c r="AU101" s="232" t="s">
        <v>80</v>
      </c>
      <c r="AV101" s="13" t="s">
        <v>80</v>
      </c>
      <c r="AW101" s="13" t="s">
        <v>31</v>
      </c>
      <c r="AX101" s="13" t="s">
        <v>70</v>
      </c>
      <c r="AY101" s="232" t="s">
        <v>126</v>
      </c>
    </row>
    <row r="102" s="13" customFormat="1">
      <c r="A102" s="13"/>
      <c r="B102" s="223"/>
      <c r="C102" s="224"/>
      <c r="D102" s="217" t="s">
        <v>138</v>
      </c>
      <c r="E102" s="225" t="s">
        <v>17</v>
      </c>
      <c r="F102" s="226" t="s">
        <v>251</v>
      </c>
      <c r="G102" s="224"/>
      <c r="H102" s="227">
        <v>216</v>
      </c>
      <c r="I102" s="224"/>
      <c r="J102" s="224"/>
      <c r="K102" s="224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138</v>
      </c>
      <c r="AU102" s="232" t="s">
        <v>80</v>
      </c>
      <c r="AV102" s="13" t="s">
        <v>80</v>
      </c>
      <c r="AW102" s="13" t="s">
        <v>31</v>
      </c>
      <c r="AX102" s="13" t="s">
        <v>70</v>
      </c>
      <c r="AY102" s="232" t="s">
        <v>126</v>
      </c>
    </row>
    <row r="103" s="13" customFormat="1">
      <c r="A103" s="13"/>
      <c r="B103" s="223"/>
      <c r="C103" s="224"/>
      <c r="D103" s="217" t="s">
        <v>138</v>
      </c>
      <c r="E103" s="225" t="s">
        <v>17</v>
      </c>
      <c r="F103" s="226" t="s">
        <v>252</v>
      </c>
      <c r="G103" s="224"/>
      <c r="H103" s="227">
        <v>268</v>
      </c>
      <c r="I103" s="224"/>
      <c r="J103" s="224"/>
      <c r="K103" s="224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138</v>
      </c>
      <c r="AU103" s="232" t="s">
        <v>80</v>
      </c>
      <c r="AV103" s="13" t="s">
        <v>80</v>
      </c>
      <c r="AW103" s="13" t="s">
        <v>31</v>
      </c>
      <c r="AX103" s="13" t="s">
        <v>70</v>
      </c>
      <c r="AY103" s="232" t="s">
        <v>126</v>
      </c>
    </row>
    <row r="104" s="14" customFormat="1">
      <c r="A104" s="14"/>
      <c r="B104" s="243"/>
      <c r="C104" s="244"/>
      <c r="D104" s="217" t="s">
        <v>138</v>
      </c>
      <c r="E104" s="245" t="s">
        <v>17</v>
      </c>
      <c r="F104" s="246" t="s">
        <v>209</v>
      </c>
      <c r="G104" s="244"/>
      <c r="H104" s="247">
        <v>1129</v>
      </c>
      <c r="I104" s="244"/>
      <c r="J104" s="244"/>
      <c r="K104" s="244"/>
      <c r="L104" s="248"/>
      <c r="M104" s="249"/>
      <c r="N104" s="250"/>
      <c r="O104" s="250"/>
      <c r="P104" s="250"/>
      <c r="Q104" s="250"/>
      <c r="R104" s="250"/>
      <c r="S104" s="250"/>
      <c r="T104" s="251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2" t="s">
        <v>138</v>
      </c>
      <c r="AU104" s="252" t="s">
        <v>80</v>
      </c>
      <c r="AV104" s="14" t="s">
        <v>133</v>
      </c>
      <c r="AW104" s="14" t="s">
        <v>31</v>
      </c>
      <c r="AX104" s="14" t="s">
        <v>78</v>
      </c>
      <c r="AY104" s="252" t="s">
        <v>126</v>
      </c>
    </row>
    <row r="105" s="2" customFormat="1" ht="16.5" customHeight="1">
      <c r="A105" s="33"/>
      <c r="B105" s="34"/>
      <c r="C105" s="205" t="s">
        <v>156</v>
      </c>
      <c r="D105" s="205" t="s">
        <v>128</v>
      </c>
      <c r="E105" s="206" t="s">
        <v>253</v>
      </c>
      <c r="F105" s="207" t="s">
        <v>254</v>
      </c>
      <c r="G105" s="208" t="s">
        <v>231</v>
      </c>
      <c r="H105" s="209">
        <v>1374</v>
      </c>
      <c r="I105" s="210">
        <v>56.100000000000001</v>
      </c>
      <c r="J105" s="210">
        <f>ROUND(I105*H105,2)</f>
        <v>77081.399999999994</v>
      </c>
      <c r="K105" s="207" t="s">
        <v>132</v>
      </c>
      <c r="L105" s="39"/>
      <c r="M105" s="211" t="s">
        <v>17</v>
      </c>
      <c r="N105" s="212" t="s">
        <v>41</v>
      </c>
      <c r="O105" s="213">
        <v>0.16200000000000001</v>
      </c>
      <c r="P105" s="213">
        <f>O105*H105</f>
        <v>222.58799999999999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15" t="s">
        <v>133</v>
      </c>
      <c r="AT105" s="215" t="s">
        <v>128</v>
      </c>
      <c r="AU105" s="215" t="s">
        <v>80</v>
      </c>
      <c r="AY105" s="18" t="s">
        <v>126</v>
      </c>
      <c r="BE105" s="216">
        <f>IF(N105="základní",J105,0)</f>
        <v>77081.399999999994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8" t="s">
        <v>78</v>
      </c>
      <c r="BK105" s="216">
        <f>ROUND(I105*H105,2)</f>
        <v>77081.399999999994</v>
      </c>
      <c r="BL105" s="18" t="s">
        <v>133</v>
      </c>
      <c r="BM105" s="215" t="s">
        <v>255</v>
      </c>
    </row>
    <row r="106" s="2" customFormat="1">
      <c r="A106" s="33"/>
      <c r="B106" s="34"/>
      <c r="C106" s="35"/>
      <c r="D106" s="217" t="s">
        <v>135</v>
      </c>
      <c r="E106" s="35"/>
      <c r="F106" s="218" t="s">
        <v>254</v>
      </c>
      <c r="G106" s="35"/>
      <c r="H106" s="35"/>
      <c r="I106" s="35"/>
      <c r="J106" s="35"/>
      <c r="K106" s="35"/>
      <c r="L106" s="39"/>
      <c r="M106" s="219"/>
      <c r="N106" s="220"/>
      <c r="O106" s="78"/>
      <c r="P106" s="78"/>
      <c r="Q106" s="78"/>
      <c r="R106" s="78"/>
      <c r="S106" s="78"/>
      <c r="T106" s="79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135</v>
      </c>
      <c r="AU106" s="18" t="s">
        <v>80</v>
      </c>
    </row>
    <row r="107" s="2" customFormat="1">
      <c r="A107" s="33"/>
      <c r="B107" s="34"/>
      <c r="C107" s="35"/>
      <c r="D107" s="221" t="s">
        <v>136</v>
      </c>
      <c r="E107" s="35"/>
      <c r="F107" s="222" t="s">
        <v>256</v>
      </c>
      <c r="G107" s="35"/>
      <c r="H107" s="35"/>
      <c r="I107" s="35"/>
      <c r="J107" s="35"/>
      <c r="K107" s="35"/>
      <c r="L107" s="39"/>
      <c r="M107" s="219"/>
      <c r="N107" s="220"/>
      <c r="O107" s="78"/>
      <c r="P107" s="78"/>
      <c r="Q107" s="78"/>
      <c r="R107" s="78"/>
      <c r="S107" s="78"/>
      <c r="T107" s="79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8" t="s">
        <v>136</v>
      </c>
      <c r="AU107" s="18" t="s">
        <v>80</v>
      </c>
    </row>
    <row r="108" s="2" customFormat="1">
      <c r="A108" s="33"/>
      <c r="B108" s="34"/>
      <c r="C108" s="35"/>
      <c r="D108" s="217" t="s">
        <v>163</v>
      </c>
      <c r="E108" s="35"/>
      <c r="F108" s="242" t="s">
        <v>257</v>
      </c>
      <c r="G108" s="35"/>
      <c r="H108" s="35"/>
      <c r="I108" s="35"/>
      <c r="J108" s="35"/>
      <c r="K108" s="35"/>
      <c r="L108" s="39"/>
      <c r="M108" s="219"/>
      <c r="N108" s="220"/>
      <c r="O108" s="78"/>
      <c r="P108" s="78"/>
      <c r="Q108" s="78"/>
      <c r="R108" s="78"/>
      <c r="S108" s="78"/>
      <c r="T108" s="79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8" t="s">
        <v>163</v>
      </c>
      <c r="AU108" s="18" t="s">
        <v>80</v>
      </c>
    </row>
    <row r="109" s="2" customFormat="1" ht="16.5" customHeight="1">
      <c r="A109" s="33"/>
      <c r="B109" s="34"/>
      <c r="C109" s="233" t="s">
        <v>166</v>
      </c>
      <c r="D109" s="233" t="s">
        <v>157</v>
      </c>
      <c r="E109" s="234" t="s">
        <v>258</v>
      </c>
      <c r="F109" s="235" t="s">
        <v>259</v>
      </c>
      <c r="G109" s="236" t="s">
        <v>231</v>
      </c>
      <c r="H109" s="237">
        <v>1374</v>
      </c>
      <c r="I109" s="238">
        <v>80</v>
      </c>
      <c r="J109" s="238">
        <f>ROUND(I109*H109,2)</f>
        <v>109920</v>
      </c>
      <c r="K109" s="235" t="s">
        <v>17</v>
      </c>
      <c r="L109" s="239"/>
      <c r="M109" s="240" t="s">
        <v>17</v>
      </c>
      <c r="N109" s="241" t="s">
        <v>41</v>
      </c>
      <c r="O109" s="213">
        <v>0</v>
      </c>
      <c r="P109" s="213">
        <f>O109*H109</f>
        <v>0</v>
      </c>
      <c r="Q109" s="213">
        <v>0.01</v>
      </c>
      <c r="R109" s="213">
        <f>Q109*H109</f>
        <v>13.74</v>
      </c>
      <c r="S109" s="213">
        <v>0</v>
      </c>
      <c r="T109" s="214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215" t="s">
        <v>161</v>
      </c>
      <c r="AT109" s="215" t="s">
        <v>157</v>
      </c>
      <c r="AU109" s="215" t="s">
        <v>80</v>
      </c>
      <c r="AY109" s="18" t="s">
        <v>126</v>
      </c>
      <c r="BE109" s="216">
        <f>IF(N109="základní",J109,0)</f>
        <v>109920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8" t="s">
        <v>78</v>
      </c>
      <c r="BK109" s="216">
        <f>ROUND(I109*H109,2)</f>
        <v>109920</v>
      </c>
      <c r="BL109" s="18" t="s">
        <v>133</v>
      </c>
      <c r="BM109" s="215" t="s">
        <v>260</v>
      </c>
    </row>
    <row r="110" s="2" customFormat="1">
      <c r="A110" s="33"/>
      <c r="B110" s="34"/>
      <c r="C110" s="35"/>
      <c r="D110" s="217" t="s">
        <v>135</v>
      </c>
      <c r="E110" s="35"/>
      <c r="F110" s="218" t="s">
        <v>259</v>
      </c>
      <c r="G110" s="35"/>
      <c r="H110" s="35"/>
      <c r="I110" s="35"/>
      <c r="J110" s="35"/>
      <c r="K110" s="35"/>
      <c r="L110" s="39"/>
      <c r="M110" s="219"/>
      <c r="N110" s="220"/>
      <c r="O110" s="78"/>
      <c r="P110" s="78"/>
      <c r="Q110" s="78"/>
      <c r="R110" s="78"/>
      <c r="S110" s="78"/>
      <c r="T110" s="79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8" t="s">
        <v>135</v>
      </c>
      <c r="AU110" s="18" t="s">
        <v>80</v>
      </c>
    </row>
    <row r="111" s="13" customFormat="1">
      <c r="A111" s="13"/>
      <c r="B111" s="223"/>
      <c r="C111" s="224"/>
      <c r="D111" s="217" t="s">
        <v>138</v>
      </c>
      <c r="E111" s="225" t="s">
        <v>17</v>
      </c>
      <c r="F111" s="226" t="s">
        <v>261</v>
      </c>
      <c r="G111" s="224"/>
      <c r="H111" s="227">
        <v>120</v>
      </c>
      <c r="I111" s="224"/>
      <c r="J111" s="224"/>
      <c r="K111" s="224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138</v>
      </c>
      <c r="AU111" s="232" t="s">
        <v>80</v>
      </c>
      <c r="AV111" s="13" t="s">
        <v>80</v>
      </c>
      <c r="AW111" s="13" t="s">
        <v>31</v>
      </c>
      <c r="AX111" s="13" t="s">
        <v>70</v>
      </c>
      <c r="AY111" s="232" t="s">
        <v>126</v>
      </c>
    </row>
    <row r="112" s="13" customFormat="1">
      <c r="A112" s="13"/>
      <c r="B112" s="223"/>
      <c r="C112" s="224"/>
      <c r="D112" s="217" t="s">
        <v>138</v>
      </c>
      <c r="E112" s="225" t="s">
        <v>17</v>
      </c>
      <c r="F112" s="226" t="s">
        <v>262</v>
      </c>
      <c r="G112" s="224"/>
      <c r="H112" s="227">
        <v>120</v>
      </c>
      <c r="I112" s="224"/>
      <c r="J112" s="224"/>
      <c r="K112" s="224"/>
      <c r="L112" s="228"/>
      <c r="M112" s="229"/>
      <c r="N112" s="230"/>
      <c r="O112" s="230"/>
      <c r="P112" s="230"/>
      <c r="Q112" s="230"/>
      <c r="R112" s="230"/>
      <c r="S112" s="230"/>
      <c r="T112" s="23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2" t="s">
        <v>138</v>
      </c>
      <c r="AU112" s="232" t="s">
        <v>80</v>
      </c>
      <c r="AV112" s="13" t="s">
        <v>80</v>
      </c>
      <c r="AW112" s="13" t="s">
        <v>31</v>
      </c>
      <c r="AX112" s="13" t="s">
        <v>70</v>
      </c>
      <c r="AY112" s="232" t="s">
        <v>126</v>
      </c>
    </row>
    <row r="113" s="13" customFormat="1">
      <c r="A113" s="13"/>
      <c r="B113" s="223"/>
      <c r="C113" s="224"/>
      <c r="D113" s="217" t="s">
        <v>138</v>
      </c>
      <c r="E113" s="225" t="s">
        <v>17</v>
      </c>
      <c r="F113" s="226" t="s">
        <v>263</v>
      </c>
      <c r="G113" s="224"/>
      <c r="H113" s="227">
        <v>114</v>
      </c>
      <c r="I113" s="224"/>
      <c r="J113" s="224"/>
      <c r="K113" s="224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138</v>
      </c>
      <c r="AU113" s="232" t="s">
        <v>80</v>
      </c>
      <c r="AV113" s="13" t="s">
        <v>80</v>
      </c>
      <c r="AW113" s="13" t="s">
        <v>31</v>
      </c>
      <c r="AX113" s="13" t="s">
        <v>70</v>
      </c>
      <c r="AY113" s="232" t="s">
        <v>126</v>
      </c>
    </row>
    <row r="114" s="13" customFormat="1">
      <c r="A114" s="13"/>
      <c r="B114" s="223"/>
      <c r="C114" s="224"/>
      <c r="D114" s="217" t="s">
        <v>138</v>
      </c>
      <c r="E114" s="225" t="s">
        <v>17</v>
      </c>
      <c r="F114" s="226" t="s">
        <v>264</v>
      </c>
      <c r="G114" s="224"/>
      <c r="H114" s="227">
        <v>204</v>
      </c>
      <c r="I114" s="224"/>
      <c r="J114" s="224"/>
      <c r="K114" s="224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138</v>
      </c>
      <c r="AU114" s="232" t="s">
        <v>80</v>
      </c>
      <c r="AV114" s="13" t="s">
        <v>80</v>
      </c>
      <c r="AW114" s="13" t="s">
        <v>31</v>
      </c>
      <c r="AX114" s="13" t="s">
        <v>70</v>
      </c>
      <c r="AY114" s="232" t="s">
        <v>126</v>
      </c>
    </row>
    <row r="115" s="13" customFormat="1">
      <c r="A115" s="13"/>
      <c r="B115" s="223"/>
      <c r="C115" s="224"/>
      <c r="D115" s="217" t="s">
        <v>138</v>
      </c>
      <c r="E115" s="225" t="s">
        <v>17</v>
      </c>
      <c r="F115" s="226" t="s">
        <v>265</v>
      </c>
      <c r="G115" s="224"/>
      <c r="H115" s="227">
        <v>204</v>
      </c>
      <c r="I115" s="224"/>
      <c r="J115" s="224"/>
      <c r="K115" s="224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138</v>
      </c>
      <c r="AU115" s="232" t="s">
        <v>80</v>
      </c>
      <c r="AV115" s="13" t="s">
        <v>80</v>
      </c>
      <c r="AW115" s="13" t="s">
        <v>31</v>
      </c>
      <c r="AX115" s="13" t="s">
        <v>70</v>
      </c>
      <c r="AY115" s="232" t="s">
        <v>126</v>
      </c>
    </row>
    <row r="116" s="13" customFormat="1">
      <c r="A116" s="13"/>
      <c r="B116" s="223"/>
      <c r="C116" s="224"/>
      <c r="D116" s="217" t="s">
        <v>138</v>
      </c>
      <c r="E116" s="225" t="s">
        <v>17</v>
      </c>
      <c r="F116" s="226" t="s">
        <v>266</v>
      </c>
      <c r="G116" s="224"/>
      <c r="H116" s="227">
        <v>162</v>
      </c>
      <c r="I116" s="224"/>
      <c r="J116" s="224"/>
      <c r="K116" s="224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138</v>
      </c>
      <c r="AU116" s="232" t="s">
        <v>80</v>
      </c>
      <c r="AV116" s="13" t="s">
        <v>80</v>
      </c>
      <c r="AW116" s="13" t="s">
        <v>31</v>
      </c>
      <c r="AX116" s="13" t="s">
        <v>70</v>
      </c>
      <c r="AY116" s="232" t="s">
        <v>126</v>
      </c>
    </row>
    <row r="117" s="13" customFormat="1">
      <c r="A117" s="13"/>
      <c r="B117" s="223"/>
      <c r="C117" s="224"/>
      <c r="D117" s="217" t="s">
        <v>138</v>
      </c>
      <c r="E117" s="225" t="s">
        <v>17</v>
      </c>
      <c r="F117" s="226" t="s">
        <v>267</v>
      </c>
      <c r="G117" s="224"/>
      <c r="H117" s="227">
        <v>144</v>
      </c>
      <c r="I117" s="224"/>
      <c r="J117" s="224"/>
      <c r="K117" s="224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138</v>
      </c>
      <c r="AU117" s="232" t="s">
        <v>80</v>
      </c>
      <c r="AV117" s="13" t="s">
        <v>80</v>
      </c>
      <c r="AW117" s="13" t="s">
        <v>31</v>
      </c>
      <c r="AX117" s="13" t="s">
        <v>70</v>
      </c>
      <c r="AY117" s="232" t="s">
        <v>126</v>
      </c>
    </row>
    <row r="118" s="13" customFormat="1">
      <c r="A118" s="13"/>
      <c r="B118" s="223"/>
      <c r="C118" s="224"/>
      <c r="D118" s="217" t="s">
        <v>138</v>
      </c>
      <c r="E118" s="225" t="s">
        <v>17</v>
      </c>
      <c r="F118" s="226" t="s">
        <v>268</v>
      </c>
      <c r="G118" s="224"/>
      <c r="H118" s="227">
        <v>144</v>
      </c>
      <c r="I118" s="224"/>
      <c r="J118" s="224"/>
      <c r="K118" s="224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138</v>
      </c>
      <c r="AU118" s="232" t="s">
        <v>80</v>
      </c>
      <c r="AV118" s="13" t="s">
        <v>80</v>
      </c>
      <c r="AW118" s="13" t="s">
        <v>31</v>
      </c>
      <c r="AX118" s="13" t="s">
        <v>70</v>
      </c>
      <c r="AY118" s="232" t="s">
        <v>126</v>
      </c>
    </row>
    <row r="119" s="13" customFormat="1">
      <c r="A119" s="13"/>
      <c r="B119" s="223"/>
      <c r="C119" s="224"/>
      <c r="D119" s="217" t="s">
        <v>138</v>
      </c>
      <c r="E119" s="225" t="s">
        <v>17</v>
      </c>
      <c r="F119" s="226" t="s">
        <v>269</v>
      </c>
      <c r="G119" s="224"/>
      <c r="H119" s="227">
        <v>162</v>
      </c>
      <c r="I119" s="224"/>
      <c r="J119" s="224"/>
      <c r="K119" s="224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138</v>
      </c>
      <c r="AU119" s="232" t="s">
        <v>80</v>
      </c>
      <c r="AV119" s="13" t="s">
        <v>80</v>
      </c>
      <c r="AW119" s="13" t="s">
        <v>31</v>
      </c>
      <c r="AX119" s="13" t="s">
        <v>70</v>
      </c>
      <c r="AY119" s="232" t="s">
        <v>126</v>
      </c>
    </row>
    <row r="120" s="14" customFormat="1">
      <c r="A120" s="14"/>
      <c r="B120" s="243"/>
      <c r="C120" s="244"/>
      <c r="D120" s="217" t="s">
        <v>138</v>
      </c>
      <c r="E120" s="245" t="s">
        <v>17</v>
      </c>
      <c r="F120" s="246" t="s">
        <v>209</v>
      </c>
      <c r="G120" s="244"/>
      <c r="H120" s="247">
        <v>1374</v>
      </c>
      <c r="I120" s="244"/>
      <c r="J120" s="244"/>
      <c r="K120" s="244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138</v>
      </c>
      <c r="AU120" s="252" t="s">
        <v>80</v>
      </c>
      <c r="AV120" s="14" t="s">
        <v>133</v>
      </c>
      <c r="AW120" s="14" t="s">
        <v>31</v>
      </c>
      <c r="AX120" s="14" t="s">
        <v>78</v>
      </c>
      <c r="AY120" s="252" t="s">
        <v>126</v>
      </c>
    </row>
    <row r="121" s="2" customFormat="1" ht="16.5" customHeight="1">
      <c r="A121" s="33"/>
      <c r="B121" s="34"/>
      <c r="C121" s="205" t="s">
        <v>172</v>
      </c>
      <c r="D121" s="205" t="s">
        <v>128</v>
      </c>
      <c r="E121" s="206" t="s">
        <v>270</v>
      </c>
      <c r="F121" s="207" t="s">
        <v>271</v>
      </c>
      <c r="G121" s="208" t="s">
        <v>231</v>
      </c>
      <c r="H121" s="209">
        <v>1374</v>
      </c>
      <c r="I121" s="210">
        <v>59.600000000000001</v>
      </c>
      <c r="J121" s="210">
        <f>ROUND(I121*H121,2)</f>
        <v>81890.399999999994</v>
      </c>
      <c r="K121" s="207" t="s">
        <v>132</v>
      </c>
      <c r="L121" s="39"/>
      <c r="M121" s="211" t="s">
        <v>17</v>
      </c>
      <c r="N121" s="212" t="s">
        <v>41</v>
      </c>
      <c r="O121" s="213">
        <v>0.14099999999999999</v>
      </c>
      <c r="P121" s="213">
        <f>O121*H121</f>
        <v>193.73399999999998</v>
      </c>
      <c r="Q121" s="213">
        <v>5.0000000000000002E-05</v>
      </c>
      <c r="R121" s="213">
        <f>Q121*H121</f>
        <v>0.068699999999999997</v>
      </c>
      <c r="S121" s="213">
        <v>0</v>
      </c>
      <c r="T121" s="214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5" t="s">
        <v>133</v>
      </c>
      <c r="AT121" s="215" t="s">
        <v>128</v>
      </c>
      <c r="AU121" s="215" t="s">
        <v>80</v>
      </c>
      <c r="AY121" s="18" t="s">
        <v>126</v>
      </c>
      <c r="BE121" s="216">
        <f>IF(N121="základní",J121,0)</f>
        <v>81890.399999999994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8" t="s">
        <v>78</v>
      </c>
      <c r="BK121" s="216">
        <f>ROUND(I121*H121,2)</f>
        <v>81890.399999999994</v>
      </c>
      <c r="BL121" s="18" t="s">
        <v>133</v>
      </c>
      <c r="BM121" s="215" t="s">
        <v>272</v>
      </c>
    </row>
    <row r="122" s="2" customFormat="1">
      <c r="A122" s="33"/>
      <c r="B122" s="34"/>
      <c r="C122" s="35"/>
      <c r="D122" s="217" t="s">
        <v>135</v>
      </c>
      <c r="E122" s="35"/>
      <c r="F122" s="218" t="s">
        <v>271</v>
      </c>
      <c r="G122" s="35"/>
      <c r="H122" s="35"/>
      <c r="I122" s="35"/>
      <c r="J122" s="35"/>
      <c r="K122" s="35"/>
      <c r="L122" s="39"/>
      <c r="M122" s="219"/>
      <c r="N122" s="220"/>
      <c r="O122" s="78"/>
      <c r="P122" s="78"/>
      <c r="Q122" s="78"/>
      <c r="R122" s="78"/>
      <c r="S122" s="78"/>
      <c r="T122" s="79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135</v>
      </c>
      <c r="AU122" s="18" t="s">
        <v>80</v>
      </c>
    </row>
    <row r="123" s="2" customFormat="1">
      <c r="A123" s="33"/>
      <c r="B123" s="34"/>
      <c r="C123" s="35"/>
      <c r="D123" s="221" t="s">
        <v>136</v>
      </c>
      <c r="E123" s="35"/>
      <c r="F123" s="222" t="s">
        <v>273</v>
      </c>
      <c r="G123" s="35"/>
      <c r="H123" s="35"/>
      <c r="I123" s="35"/>
      <c r="J123" s="35"/>
      <c r="K123" s="35"/>
      <c r="L123" s="39"/>
      <c r="M123" s="219"/>
      <c r="N123" s="220"/>
      <c r="O123" s="78"/>
      <c r="P123" s="78"/>
      <c r="Q123" s="78"/>
      <c r="R123" s="78"/>
      <c r="S123" s="78"/>
      <c r="T123" s="79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136</v>
      </c>
      <c r="AU123" s="18" t="s">
        <v>80</v>
      </c>
    </row>
    <row r="124" s="2" customFormat="1">
      <c r="A124" s="33"/>
      <c r="B124" s="34"/>
      <c r="C124" s="35"/>
      <c r="D124" s="217" t="s">
        <v>163</v>
      </c>
      <c r="E124" s="35"/>
      <c r="F124" s="242" t="s">
        <v>274</v>
      </c>
      <c r="G124" s="35"/>
      <c r="H124" s="35"/>
      <c r="I124" s="35"/>
      <c r="J124" s="35"/>
      <c r="K124" s="35"/>
      <c r="L124" s="39"/>
      <c r="M124" s="219"/>
      <c r="N124" s="220"/>
      <c r="O124" s="78"/>
      <c r="P124" s="78"/>
      <c r="Q124" s="78"/>
      <c r="R124" s="78"/>
      <c r="S124" s="78"/>
      <c r="T124" s="79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163</v>
      </c>
      <c r="AU124" s="18" t="s">
        <v>80</v>
      </c>
    </row>
    <row r="125" s="13" customFormat="1">
      <c r="A125" s="13"/>
      <c r="B125" s="223"/>
      <c r="C125" s="224"/>
      <c r="D125" s="217" t="s">
        <v>138</v>
      </c>
      <c r="E125" s="225" t="s">
        <v>17</v>
      </c>
      <c r="F125" s="226" t="s">
        <v>275</v>
      </c>
      <c r="G125" s="224"/>
      <c r="H125" s="227">
        <v>1374</v>
      </c>
      <c r="I125" s="224"/>
      <c r="J125" s="224"/>
      <c r="K125" s="224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138</v>
      </c>
      <c r="AU125" s="232" t="s">
        <v>80</v>
      </c>
      <c r="AV125" s="13" t="s">
        <v>80</v>
      </c>
      <c r="AW125" s="13" t="s">
        <v>31</v>
      </c>
      <c r="AX125" s="13" t="s">
        <v>78</v>
      </c>
      <c r="AY125" s="232" t="s">
        <v>126</v>
      </c>
    </row>
    <row r="126" s="2" customFormat="1" ht="16.5" customHeight="1">
      <c r="A126" s="33"/>
      <c r="B126" s="34"/>
      <c r="C126" s="233" t="s">
        <v>161</v>
      </c>
      <c r="D126" s="233" t="s">
        <v>157</v>
      </c>
      <c r="E126" s="234" t="s">
        <v>276</v>
      </c>
      <c r="F126" s="235" t="s">
        <v>277</v>
      </c>
      <c r="G126" s="236" t="s">
        <v>194</v>
      </c>
      <c r="H126" s="237">
        <v>1099.2000000000001</v>
      </c>
      <c r="I126" s="238">
        <v>12</v>
      </c>
      <c r="J126" s="238">
        <f>ROUND(I126*H126,2)</f>
        <v>13190.4</v>
      </c>
      <c r="K126" s="235" t="s">
        <v>17</v>
      </c>
      <c r="L126" s="239"/>
      <c r="M126" s="240" t="s">
        <v>17</v>
      </c>
      <c r="N126" s="241" t="s">
        <v>41</v>
      </c>
      <c r="O126" s="213">
        <v>0</v>
      </c>
      <c r="P126" s="213">
        <f>O126*H126</f>
        <v>0</v>
      </c>
      <c r="Q126" s="213">
        <v>5.0000000000000002E-05</v>
      </c>
      <c r="R126" s="213">
        <f>Q126*H126</f>
        <v>0.054960000000000002</v>
      </c>
      <c r="S126" s="213">
        <v>0</v>
      </c>
      <c r="T126" s="214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5" t="s">
        <v>161</v>
      </c>
      <c r="AT126" s="215" t="s">
        <v>157</v>
      </c>
      <c r="AU126" s="215" t="s">
        <v>80</v>
      </c>
      <c r="AY126" s="18" t="s">
        <v>126</v>
      </c>
      <c r="BE126" s="216">
        <f>IF(N126="základní",J126,0)</f>
        <v>13190.4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8" t="s">
        <v>78</v>
      </c>
      <c r="BK126" s="216">
        <f>ROUND(I126*H126,2)</f>
        <v>13190.4</v>
      </c>
      <c r="BL126" s="18" t="s">
        <v>133</v>
      </c>
      <c r="BM126" s="215" t="s">
        <v>278</v>
      </c>
    </row>
    <row r="127" s="2" customFormat="1">
      <c r="A127" s="33"/>
      <c r="B127" s="34"/>
      <c r="C127" s="35"/>
      <c r="D127" s="217" t="s">
        <v>135</v>
      </c>
      <c r="E127" s="35"/>
      <c r="F127" s="218" t="s">
        <v>277</v>
      </c>
      <c r="G127" s="35"/>
      <c r="H127" s="35"/>
      <c r="I127" s="35"/>
      <c r="J127" s="35"/>
      <c r="K127" s="35"/>
      <c r="L127" s="39"/>
      <c r="M127" s="219"/>
      <c r="N127" s="220"/>
      <c r="O127" s="78"/>
      <c r="P127" s="78"/>
      <c r="Q127" s="78"/>
      <c r="R127" s="78"/>
      <c r="S127" s="78"/>
      <c r="T127" s="79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135</v>
      </c>
      <c r="AU127" s="18" t="s">
        <v>80</v>
      </c>
    </row>
    <row r="128" s="13" customFormat="1">
      <c r="A128" s="13"/>
      <c r="B128" s="223"/>
      <c r="C128" s="224"/>
      <c r="D128" s="217" t="s">
        <v>138</v>
      </c>
      <c r="E128" s="225" t="s">
        <v>17</v>
      </c>
      <c r="F128" s="226" t="s">
        <v>279</v>
      </c>
      <c r="G128" s="224"/>
      <c r="H128" s="227">
        <v>1099.2000000000001</v>
      </c>
      <c r="I128" s="224"/>
      <c r="J128" s="224"/>
      <c r="K128" s="224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138</v>
      </c>
      <c r="AU128" s="232" t="s">
        <v>80</v>
      </c>
      <c r="AV128" s="13" t="s">
        <v>80</v>
      </c>
      <c r="AW128" s="13" t="s">
        <v>31</v>
      </c>
      <c r="AX128" s="13" t="s">
        <v>78</v>
      </c>
      <c r="AY128" s="232" t="s">
        <v>126</v>
      </c>
    </row>
    <row r="129" s="2" customFormat="1" ht="16.5" customHeight="1">
      <c r="A129" s="33"/>
      <c r="B129" s="34"/>
      <c r="C129" s="233" t="s">
        <v>184</v>
      </c>
      <c r="D129" s="233" t="s">
        <v>157</v>
      </c>
      <c r="E129" s="234" t="s">
        <v>280</v>
      </c>
      <c r="F129" s="235" t="s">
        <v>281</v>
      </c>
      <c r="G129" s="236" t="s">
        <v>231</v>
      </c>
      <c r="H129" s="237">
        <v>1374</v>
      </c>
      <c r="I129" s="238">
        <v>137</v>
      </c>
      <c r="J129" s="238">
        <f>ROUND(I129*H129,2)</f>
        <v>188238</v>
      </c>
      <c r="K129" s="235" t="s">
        <v>132</v>
      </c>
      <c r="L129" s="239"/>
      <c r="M129" s="240" t="s">
        <v>17</v>
      </c>
      <c r="N129" s="241" t="s">
        <v>41</v>
      </c>
      <c r="O129" s="213">
        <v>0</v>
      </c>
      <c r="P129" s="213">
        <f>O129*H129</f>
        <v>0</v>
      </c>
      <c r="Q129" s="213">
        <v>0.0047200000000000002</v>
      </c>
      <c r="R129" s="213">
        <f>Q129*H129</f>
        <v>6.4852800000000004</v>
      </c>
      <c r="S129" s="213">
        <v>0</v>
      </c>
      <c r="T129" s="214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5" t="s">
        <v>161</v>
      </c>
      <c r="AT129" s="215" t="s">
        <v>157</v>
      </c>
      <c r="AU129" s="215" t="s">
        <v>80</v>
      </c>
      <c r="AY129" s="18" t="s">
        <v>126</v>
      </c>
      <c r="BE129" s="216">
        <f>IF(N129="základní",J129,0)</f>
        <v>188238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8" t="s">
        <v>78</v>
      </c>
      <c r="BK129" s="216">
        <f>ROUND(I129*H129,2)</f>
        <v>188238</v>
      </c>
      <c r="BL129" s="18" t="s">
        <v>133</v>
      </c>
      <c r="BM129" s="215" t="s">
        <v>282</v>
      </c>
    </row>
    <row r="130" s="2" customFormat="1">
      <c r="A130" s="33"/>
      <c r="B130" s="34"/>
      <c r="C130" s="35"/>
      <c r="D130" s="217" t="s">
        <v>135</v>
      </c>
      <c r="E130" s="35"/>
      <c r="F130" s="218" t="s">
        <v>281</v>
      </c>
      <c r="G130" s="35"/>
      <c r="H130" s="35"/>
      <c r="I130" s="35"/>
      <c r="J130" s="35"/>
      <c r="K130" s="35"/>
      <c r="L130" s="39"/>
      <c r="M130" s="219"/>
      <c r="N130" s="220"/>
      <c r="O130" s="78"/>
      <c r="P130" s="78"/>
      <c r="Q130" s="78"/>
      <c r="R130" s="78"/>
      <c r="S130" s="78"/>
      <c r="T130" s="79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135</v>
      </c>
      <c r="AU130" s="18" t="s">
        <v>80</v>
      </c>
    </row>
    <row r="131" s="2" customFormat="1" ht="24.15" customHeight="1">
      <c r="A131" s="33"/>
      <c r="B131" s="34"/>
      <c r="C131" s="205" t="s">
        <v>191</v>
      </c>
      <c r="D131" s="205" t="s">
        <v>128</v>
      </c>
      <c r="E131" s="206" t="s">
        <v>283</v>
      </c>
      <c r="F131" s="207" t="s">
        <v>284</v>
      </c>
      <c r="G131" s="208" t="s">
        <v>285</v>
      </c>
      <c r="H131" s="209">
        <v>11.289999999999999</v>
      </c>
      <c r="I131" s="210">
        <v>191</v>
      </c>
      <c r="J131" s="210">
        <f>ROUND(I131*H131,2)</f>
        <v>2156.3899999999999</v>
      </c>
      <c r="K131" s="207" t="s">
        <v>132</v>
      </c>
      <c r="L131" s="39"/>
      <c r="M131" s="211" t="s">
        <v>17</v>
      </c>
      <c r="N131" s="212" t="s">
        <v>41</v>
      </c>
      <c r="O131" s="213">
        <v>0.56000000000000005</v>
      </c>
      <c r="P131" s="213">
        <f>O131*H131</f>
        <v>6.3224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5" t="s">
        <v>133</v>
      </c>
      <c r="AT131" s="215" t="s">
        <v>128</v>
      </c>
      <c r="AU131" s="215" t="s">
        <v>80</v>
      </c>
      <c r="AY131" s="18" t="s">
        <v>126</v>
      </c>
      <c r="BE131" s="216">
        <f>IF(N131="základní",J131,0)</f>
        <v>2156.3899999999999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8" t="s">
        <v>78</v>
      </c>
      <c r="BK131" s="216">
        <f>ROUND(I131*H131,2)</f>
        <v>2156.3899999999999</v>
      </c>
      <c r="BL131" s="18" t="s">
        <v>133</v>
      </c>
      <c r="BM131" s="215" t="s">
        <v>286</v>
      </c>
    </row>
    <row r="132" s="2" customFormat="1">
      <c r="A132" s="33"/>
      <c r="B132" s="34"/>
      <c r="C132" s="35"/>
      <c r="D132" s="217" t="s">
        <v>135</v>
      </c>
      <c r="E132" s="35"/>
      <c r="F132" s="218" t="s">
        <v>284</v>
      </c>
      <c r="G132" s="35"/>
      <c r="H132" s="35"/>
      <c r="I132" s="35"/>
      <c r="J132" s="35"/>
      <c r="K132" s="35"/>
      <c r="L132" s="39"/>
      <c r="M132" s="219"/>
      <c r="N132" s="220"/>
      <c r="O132" s="78"/>
      <c r="P132" s="78"/>
      <c r="Q132" s="78"/>
      <c r="R132" s="78"/>
      <c r="S132" s="78"/>
      <c r="T132" s="79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135</v>
      </c>
      <c r="AU132" s="18" t="s">
        <v>80</v>
      </c>
    </row>
    <row r="133" s="2" customFormat="1">
      <c r="A133" s="33"/>
      <c r="B133" s="34"/>
      <c r="C133" s="35"/>
      <c r="D133" s="221" t="s">
        <v>136</v>
      </c>
      <c r="E133" s="35"/>
      <c r="F133" s="222" t="s">
        <v>287</v>
      </c>
      <c r="G133" s="35"/>
      <c r="H133" s="35"/>
      <c r="I133" s="35"/>
      <c r="J133" s="35"/>
      <c r="K133" s="35"/>
      <c r="L133" s="39"/>
      <c r="M133" s="219"/>
      <c r="N133" s="220"/>
      <c r="O133" s="78"/>
      <c r="P133" s="78"/>
      <c r="Q133" s="78"/>
      <c r="R133" s="78"/>
      <c r="S133" s="78"/>
      <c r="T133" s="79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136</v>
      </c>
      <c r="AU133" s="18" t="s">
        <v>80</v>
      </c>
    </row>
    <row r="134" s="13" customFormat="1">
      <c r="A134" s="13"/>
      <c r="B134" s="223"/>
      <c r="C134" s="224"/>
      <c r="D134" s="217" t="s">
        <v>138</v>
      </c>
      <c r="E134" s="225" t="s">
        <v>17</v>
      </c>
      <c r="F134" s="226" t="s">
        <v>288</v>
      </c>
      <c r="G134" s="224"/>
      <c r="H134" s="227">
        <v>11.289999999999999</v>
      </c>
      <c r="I134" s="224"/>
      <c r="J134" s="224"/>
      <c r="K134" s="224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138</v>
      </c>
      <c r="AU134" s="232" t="s">
        <v>80</v>
      </c>
      <c r="AV134" s="13" t="s">
        <v>80</v>
      </c>
      <c r="AW134" s="13" t="s">
        <v>31</v>
      </c>
      <c r="AX134" s="13" t="s">
        <v>78</v>
      </c>
      <c r="AY134" s="232" t="s">
        <v>126</v>
      </c>
    </row>
    <row r="135" s="2" customFormat="1" ht="16.5" customHeight="1">
      <c r="A135" s="33"/>
      <c r="B135" s="34"/>
      <c r="C135" s="233" t="s">
        <v>199</v>
      </c>
      <c r="D135" s="233" t="s">
        <v>157</v>
      </c>
      <c r="E135" s="234" t="s">
        <v>289</v>
      </c>
      <c r="F135" s="235" t="s">
        <v>290</v>
      </c>
      <c r="G135" s="236" t="s">
        <v>160</v>
      </c>
      <c r="H135" s="237">
        <v>5.6449999999999996</v>
      </c>
      <c r="I135" s="238">
        <v>50</v>
      </c>
      <c r="J135" s="238">
        <f>ROUND(I135*H135,2)</f>
        <v>282.25</v>
      </c>
      <c r="K135" s="235" t="s">
        <v>17</v>
      </c>
      <c r="L135" s="239"/>
      <c r="M135" s="240" t="s">
        <v>17</v>
      </c>
      <c r="N135" s="241" t="s">
        <v>41</v>
      </c>
      <c r="O135" s="213">
        <v>0</v>
      </c>
      <c r="P135" s="213">
        <f>O135*H135</f>
        <v>0</v>
      </c>
      <c r="Q135" s="213">
        <v>0.001</v>
      </c>
      <c r="R135" s="213">
        <f>Q135*H135</f>
        <v>0.0056449999999999998</v>
      </c>
      <c r="S135" s="213">
        <v>0</v>
      </c>
      <c r="T135" s="214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5" t="s">
        <v>161</v>
      </c>
      <c r="AT135" s="215" t="s">
        <v>157</v>
      </c>
      <c r="AU135" s="215" t="s">
        <v>80</v>
      </c>
      <c r="AY135" s="18" t="s">
        <v>126</v>
      </c>
      <c r="BE135" s="216">
        <f>IF(N135="základní",J135,0)</f>
        <v>282.25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8" t="s">
        <v>78</v>
      </c>
      <c r="BK135" s="216">
        <f>ROUND(I135*H135,2)</f>
        <v>282.25</v>
      </c>
      <c r="BL135" s="18" t="s">
        <v>133</v>
      </c>
      <c r="BM135" s="215" t="s">
        <v>291</v>
      </c>
    </row>
    <row r="136" s="2" customFormat="1">
      <c r="A136" s="33"/>
      <c r="B136" s="34"/>
      <c r="C136" s="35"/>
      <c r="D136" s="217" t="s">
        <v>135</v>
      </c>
      <c r="E136" s="35"/>
      <c r="F136" s="218" t="s">
        <v>290</v>
      </c>
      <c r="G136" s="35"/>
      <c r="H136" s="35"/>
      <c r="I136" s="35"/>
      <c r="J136" s="35"/>
      <c r="K136" s="35"/>
      <c r="L136" s="39"/>
      <c r="M136" s="219"/>
      <c r="N136" s="220"/>
      <c r="O136" s="78"/>
      <c r="P136" s="78"/>
      <c r="Q136" s="78"/>
      <c r="R136" s="78"/>
      <c r="S136" s="78"/>
      <c r="T136" s="79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135</v>
      </c>
      <c r="AU136" s="18" t="s">
        <v>80</v>
      </c>
    </row>
    <row r="137" s="2" customFormat="1">
      <c r="A137" s="33"/>
      <c r="B137" s="34"/>
      <c r="C137" s="205" t="s">
        <v>210</v>
      </c>
      <c r="D137" s="205" t="s">
        <v>128</v>
      </c>
      <c r="E137" s="206" t="s">
        <v>292</v>
      </c>
      <c r="F137" s="207" t="s">
        <v>293</v>
      </c>
      <c r="G137" s="208" t="s">
        <v>285</v>
      </c>
      <c r="H137" s="209">
        <v>13.74</v>
      </c>
      <c r="I137" s="210">
        <v>255</v>
      </c>
      <c r="J137" s="210">
        <f>ROUND(I137*H137,2)</f>
        <v>3503.6999999999998</v>
      </c>
      <c r="K137" s="207" t="s">
        <v>132</v>
      </c>
      <c r="L137" s="39"/>
      <c r="M137" s="211" t="s">
        <v>17</v>
      </c>
      <c r="N137" s="212" t="s">
        <v>41</v>
      </c>
      <c r="O137" s="213">
        <v>0.75</v>
      </c>
      <c r="P137" s="213">
        <f>O137*H137</f>
        <v>10.305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5" t="s">
        <v>133</v>
      </c>
      <c r="AT137" s="215" t="s">
        <v>128</v>
      </c>
      <c r="AU137" s="215" t="s">
        <v>80</v>
      </c>
      <c r="AY137" s="18" t="s">
        <v>126</v>
      </c>
      <c r="BE137" s="216">
        <f>IF(N137="základní",J137,0)</f>
        <v>3503.6999999999998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8" t="s">
        <v>78</v>
      </c>
      <c r="BK137" s="216">
        <f>ROUND(I137*H137,2)</f>
        <v>3503.6999999999998</v>
      </c>
      <c r="BL137" s="18" t="s">
        <v>133</v>
      </c>
      <c r="BM137" s="215" t="s">
        <v>294</v>
      </c>
    </row>
    <row r="138" s="2" customFormat="1">
      <c r="A138" s="33"/>
      <c r="B138" s="34"/>
      <c r="C138" s="35"/>
      <c r="D138" s="217" t="s">
        <v>135</v>
      </c>
      <c r="E138" s="35"/>
      <c r="F138" s="218" t="s">
        <v>293</v>
      </c>
      <c r="G138" s="35"/>
      <c r="H138" s="35"/>
      <c r="I138" s="35"/>
      <c r="J138" s="35"/>
      <c r="K138" s="35"/>
      <c r="L138" s="39"/>
      <c r="M138" s="219"/>
      <c r="N138" s="220"/>
      <c r="O138" s="78"/>
      <c r="P138" s="78"/>
      <c r="Q138" s="78"/>
      <c r="R138" s="78"/>
      <c r="S138" s="78"/>
      <c r="T138" s="79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135</v>
      </c>
      <c r="AU138" s="18" t="s">
        <v>80</v>
      </c>
    </row>
    <row r="139" s="2" customFormat="1">
      <c r="A139" s="33"/>
      <c r="B139" s="34"/>
      <c r="C139" s="35"/>
      <c r="D139" s="221" t="s">
        <v>136</v>
      </c>
      <c r="E139" s="35"/>
      <c r="F139" s="222" t="s">
        <v>295</v>
      </c>
      <c r="G139" s="35"/>
      <c r="H139" s="35"/>
      <c r="I139" s="35"/>
      <c r="J139" s="35"/>
      <c r="K139" s="35"/>
      <c r="L139" s="39"/>
      <c r="M139" s="219"/>
      <c r="N139" s="220"/>
      <c r="O139" s="78"/>
      <c r="P139" s="78"/>
      <c r="Q139" s="78"/>
      <c r="R139" s="78"/>
      <c r="S139" s="78"/>
      <c r="T139" s="79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136</v>
      </c>
      <c r="AU139" s="18" t="s">
        <v>80</v>
      </c>
    </row>
    <row r="140" s="13" customFormat="1">
      <c r="A140" s="13"/>
      <c r="B140" s="223"/>
      <c r="C140" s="224"/>
      <c r="D140" s="217" t="s">
        <v>138</v>
      </c>
      <c r="E140" s="225" t="s">
        <v>17</v>
      </c>
      <c r="F140" s="226" t="s">
        <v>296</v>
      </c>
      <c r="G140" s="224"/>
      <c r="H140" s="227">
        <v>13.74</v>
      </c>
      <c r="I140" s="224"/>
      <c r="J140" s="224"/>
      <c r="K140" s="224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138</v>
      </c>
      <c r="AU140" s="232" t="s">
        <v>80</v>
      </c>
      <c r="AV140" s="13" t="s">
        <v>80</v>
      </c>
      <c r="AW140" s="13" t="s">
        <v>31</v>
      </c>
      <c r="AX140" s="13" t="s">
        <v>78</v>
      </c>
      <c r="AY140" s="232" t="s">
        <v>126</v>
      </c>
    </row>
    <row r="141" s="2" customFormat="1" ht="16.5" customHeight="1">
      <c r="A141" s="33"/>
      <c r="B141" s="34"/>
      <c r="C141" s="233" t="s">
        <v>216</v>
      </c>
      <c r="D141" s="233" t="s">
        <v>157</v>
      </c>
      <c r="E141" s="234" t="s">
        <v>297</v>
      </c>
      <c r="F141" s="235" t="s">
        <v>290</v>
      </c>
      <c r="G141" s="236" t="s">
        <v>160</v>
      </c>
      <c r="H141" s="237">
        <v>6.8700000000000001</v>
      </c>
      <c r="I141" s="238">
        <v>50</v>
      </c>
      <c r="J141" s="238">
        <f>ROUND(I141*H141,2)</f>
        <v>343.5</v>
      </c>
      <c r="K141" s="235" t="s">
        <v>17</v>
      </c>
      <c r="L141" s="239"/>
      <c r="M141" s="240" t="s">
        <v>17</v>
      </c>
      <c r="N141" s="241" t="s">
        <v>41</v>
      </c>
      <c r="O141" s="213">
        <v>0</v>
      </c>
      <c r="P141" s="213">
        <f>O141*H141</f>
        <v>0</v>
      </c>
      <c r="Q141" s="213">
        <v>0.001</v>
      </c>
      <c r="R141" s="213">
        <f>Q141*H141</f>
        <v>0.0068700000000000002</v>
      </c>
      <c r="S141" s="213">
        <v>0</v>
      </c>
      <c r="T141" s="214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5" t="s">
        <v>161</v>
      </c>
      <c r="AT141" s="215" t="s">
        <v>157</v>
      </c>
      <c r="AU141" s="215" t="s">
        <v>80</v>
      </c>
      <c r="AY141" s="18" t="s">
        <v>126</v>
      </c>
      <c r="BE141" s="216">
        <f>IF(N141="základní",J141,0)</f>
        <v>343.5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8" t="s">
        <v>78</v>
      </c>
      <c r="BK141" s="216">
        <f>ROUND(I141*H141,2)</f>
        <v>343.5</v>
      </c>
      <c r="BL141" s="18" t="s">
        <v>133</v>
      </c>
      <c r="BM141" s="215" t="s">
        <v>298</v>
      </c>
    </row>
    <row r="142" s="2" customFormat="1">
      <c r="A142" s="33"/>
      <c r="B142" s="34"/>
      <c r="C142" s="35"/>
      <c r="D142" s="217" t="s">
        <v>135</v>
      </c>
      <c r="E142" s="35"/>
      <c r="F142" s="218" t="s">
        <v>290</v>
      </c>
      <c r="G142" s="35"/>
      <c r="H142" s="35"/>
      <c r="I142" s="35"/>
      <c r="J142" s="35"/>
      <c r="K142" s="35"/>
      <c r="L142" s="39"/>
      <c r="M142" s="219"/>
      <c r="N142" s="220"/>
      <c r="O142" s="78"/>
      <c r="P142" s="78"/>
      <c r="Q142" s="78"/>
      <c r="R142" s="78"/>
      <c r="S142" s="78"/>
      <c r="T142" s="79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8" t="s">
        <v>135</v>
      </c>
      <c r="AU142" s="18" t="s">
        <v>80</v>
      </c>
    </row>
    <row r="143" s="2" customFormat="1" ht="16.5" customHeight="1">
      <c r="A143" s="33"/>
      <c r="B143" s="34"/>
      <c r="C143" s="205" t="s">
        <v>222</v>
      </c>
      <c r="D143" s="205" t="s">
        <v>128</v>
      </c>
      <c r="E143" s="206" t="s">
        <v>299</v>
      </c>
      <c r="F143" s="207" t="s">
        <v>300</v>
      </c>
      <c r="G143" s="208" t="s">
        <v>131</v>
      </c>
      <c r="H143" s="209">
        <v>675.27999999999997</v>
      </c>
      <c r="I143" s="210">
        <v>65.700000000000003</v>
      </c>
      <c r="J143" s="210">
        <f>ROUND(I143*H143,2)</f>
        <v>44365.900000000001</v>
      </c>
      <c r="K143" s="207" t="s">
        <v>132</v>
      </c>
      <c r="L143" s="39"/>
      <c r="M143" s="211" t="s">
        <v>17</v>
      </c>
      <c r="N143" s="212" t="s">
        <v>41</v>
      </c>
      <c r="O143" s="213">
        <v>0.18099999999999999</v>
      </c>
      <c r="P143" s="213">
        <f>O143*H143</f>
        <v>122.22568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5" t="s">
        <v>133</v>
      </c>
      <c r="AT143" s="215" t="s">
        <v>128</v>
      </c>
      <c r="AU143" s="215" t="s">
        <v>80</v>
      </c>
      <c r="AY143" s="18" t="s">
        <v>126</v>
      </c>
      <c r="BE143" s="216">
        <f>IF(N143="základní",J143,0)</f>
        <v>44365.900000000001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8" t="s">
        <v>78</v>
      </c>
      <c r="BK143" s="216">
        <f>ROUND(I143*H143,2)</f>
        <v>44365.900000000001</v>
      </c>
      <c r="BL143" s="18" t="s">
        <v>133</v>
      </c>
      <c r="BM143" s="215" t="s">
        <v>301</v>
      </c>
    </row>
    <row r="144" s="2" customFormat="1">
      <c r="A144" s="33"/>
      <c r="B144" s="34"/>
      <c r="C144" s="35"/>
      <c r="D144" s="217" t="s">
        <v>135</v>
      </c>
      <c r="E144" s="35"/>
      <c r="F144" s="218" t="s">
        <v>300</v>
      </c>
      <c r="G144" s="35"/>
      <c r="H144" s="35"/>
      <c r="I144" s="35"/>
      <c r="J144" s="35"/>
      <c r="K144" s="35"/>
      <c r="L144" s="39"/>
      <c r="M144" s="219"/>
      <c r="N144" s="220"/>
      <c r="O144" s="78"/>
      <c r="P144" s="78"/>
      <c r="Q144" s="78"/>
      <c r="R144" s="78"/>
      <c r="S144" s="78"/>
      <c r="T144" s="79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135</v>
      </c>
      <c r="AU144" s="18" t="s">
        <v>80</v>
      </c>
    </row>
    <row r="145" s="2" customFormat="1">
      <c r="A145" s="33"/>
      <c r="B145" s="34"/>
      <c r="C145" s="35"/>
      <c r="D145" s="221" t="s">
        <v>136</v>
      </c>
      <c r="E145" s="35"/>
      <c r="F145" s="222" t="s">
        <v>302</v>
      </c>
      <c r="G145" s="35"/>
      <c r="H145" s="35"/>
      <c r="I145" s="35"/>
      <c r="J145" s="35"/>
      <c r="K145" s="35"/>
      <c r="L145" s="39"/>
      <c r="M145" s="219"/>
      <c r="N145" s="220"/>
      <c r="O145" s="78"/>
      <c r="P145" s="78"/>
      <c r="Q145" s="78"/>
      <c r="R145" s="78"/>
      <c r="S145" s="78"/>
      <c r="T145" s="79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8" t="s">
        <v>136</v>
      </c>
      <c r="AU145" s="18" t="s">
        <v>80</v>
      </c>
    </row>
    <row r="146" s="13" customFormat="1">
      <c r="A146" s="13"/>
      <c r="B146" s="223"/>
      <c r="C146" s="224"/>
      <c r="D146" s="217" t="s">
        <v>138</v>
      </c>
      <c r="E146" s="225" t="s">
        <v>17</v>
      </c>
      <c r="F146" s="226" t="s">
        <v>303</v>
      </c>
      <c r="G146" s="224"/>
      <c r="H146" s="227">
        <v>494.63999999999999</v>
      </c>
      <c r="I146" s="224"/>
      <c r="J146" s="224"/>
      <c r="K146" s="224"/>
      <c r="L146" s="228"/>
      <c r="M146" s="229"/>
      <c r="N146" s="230"/>
      <c r="O146" s="230"/>
      <c r="P146" s="230"/>
      <c r="Q146" s="230"/>
      <c r="R146" s="230"/>
      <c r="S146" s="230"/>
      <c r="T146" s="23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138</v>
      </c>
      <c r="AU146" s="232" t="s">
        <v>80</v>
      </c>
      <c r="AV146" s="13" t="s">
        <v>80</v>
      </c>
      <c r="AW146" s="13" t="s">
        <v>31</v>
      </c>
      <c r="AX146" s="13" t="s">
        <v>70</v>
      </c>
      <c r="AY146" s="232" t="s">
        <v>126</v>
      </c>
    </row>
    <row r="147" s="13" customFormat="1">
      <c r="A147" s="13"/>
      <c r="B147" s="223"/>
      <c r="C147" s="224"/>
      <c r="D147" s="217" t="s">
        <v>138</v>
      </c>
      <c r="E147" s="225" t="s">
        <v>17</v>
      </c>
      <c r="F147" s="226" t="s">
        <v>304</v>
      </c>
      <c r="G147" s="224"/>
      <c r="H147" s="227">
        <v>180.63999999999999</v>
      </c>
      <c r="I147" s="224"/>
      <c r="J147" s="224"/>
      <c r="K147" s="224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138</v>
      </c>
      <c r="AU147" s="232" t="s">
        <v>80</v>
      </c>
      <c r="AV147" s="13" t="s">
        <v>80</v>
      </c>
      <c r="AW147" s="13" t="s">
        <v>31</v>
      </c>
      <c r="AX147" s="13" t="s">
        <v>70</v>
      </c>
      <c r="AY147" s="232" t="s">
        <v>126</v>
      </c>
    </row>
    <row r="148" s="14" customFormat="1">
      <c r="A148" s="14"/>
      <c r="B148" s="243"/>
      <c r="C148" s="244"/>
      <c r="D148" s="217" t="s">
        <v>138</v>
      </c>
      <c r="E148" s="245" t="s">
        <v>17</v>
      </c>
      <c r="F148" s="246" t="s">
        <v>209</v>
      </c>
      <c r="G148" s="244"/>
      <c r="H148" s="247">
        <v>675.27999999999997</v>
      </c>
      <c r="I148" s="244"/>
      <c r="J148" s="244"/>
      <c r="K148" s="244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138</v>
      </c>
      <c r="AU148" s="252" t="s">
        <v>80</v>
      </c>
      <c r="AV148" s="14" t="s">
        <v>133</v>
      </c>
      <c r="AW148" s="14" t="s">
        <v>31</v>
      </c>
      <c r="AX148" s="14" t="s">
        <v>78</v>
      </c>
      <c r="AY148" s="252" t="s">
        <v>126</v>
      </c>
    </row>
    <row r="149" s="2" customFormat="1" ht="16.5" customHeight="1">
      <c r="A149" s="33"/>
      <c r="B149" s="34"/>
      <c r="C149" s="233" t="s">
        <v>8</v>
      </c>
      <c r="D149" s="233" t="s">
        <v>157</v>
      </c>
      <c r="E149" s="234" t="s">
        <v>305</v>
      </c>
      <c r="F149" s="235" t="s">
        <v>306</v>
      </c>
      <c r="G149" s="236" t="s">
        <v>202</v>
      </c>
      <c r="H149" s="237">
        <v>103.318</v>
      </c>
      <c r="I149" s="238">
        <v>1570</v>
      </c>
      <c r="J149" s="238">
        <f>ROUND(I149*H149,2)</f>
        <v>162209.26000000001</v>
      </c>
      <c r="K149" s="235" t="s">
        <v>132</v>
      </c>
      <c r="L149" s="239"/>
      <c r="M149" s="240" t="s">
        <v>17</v>
      </c>
      <c r="N149" s="241" t="s">
        <v>41</v>
      </c>
      <c r="O149" s="213">
        <v>0</v>
      </c>
      <c r="P149" s="213">
        <f>O149*H149</f>
        <v>0</v>
      </c>
      <c r="Q149" s="213">
        <v>0.20000000000000001</v>
      </c>
      <c r="R149" s="213">
        <f>Q149*H149</f>
        <v>20.663600000000002</v>
      </c>
      <c r="S149" s="213">
        <v>0</v>
      </c>
      <c r="T149" s="214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5" t="s">
        <v>161</v>
      </c>
      <c r="AT149" s="215" t="s">
        <v>157</v>
      </c>
      <c r="AU149" s="215" t="s">
        <v>80</v>
      </c>
      <c r="AY149" s="18" t="s">
        <v>126</v>
      </c>
      <c r="BE149" s="216">
        <f>IF(N149="základní",J149,0)</f>
        <v>162209.26000000001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8" t="s">
        <v>78</v>
      </c>
      <c r="BK149" s="216">
        <f>ROUND(I149*H149,2)</f>
        <v>162209.26000000001</v>
      </c>
      <c r="BL149" s="18" t="s">
        <v>133</v>
      </c>
      <c r="BM149" s="215" t="s">
        <v>307</v>
      </c>
    </row>
    <row r="150" s="2" customFormat="1">
      <c r="A150" s="33"/>
      <c r="B150" s="34"/>
      <c r="C150" s="35"/>
      <c r="D150" s="217" t="s">
        <v>135</v>
      </c>
      <c r="E150" s="35"/>
      <c r="F150" s="218" t="s">
        <v>306</v>
      </c>
      <c r="G150" s="35"/>
      <c r="H150" s="35"/>
      <c r="I150" s="35"/>
      <c r="J150" s="35"/>
      <c r="K150" s="35"/>
      <c r="L150" s="39"/>
      <c r="M150" s="219"/>
      <c r="N150" s="220"/>
      <c r="O150" s="78"/>
      <c r="P150" s="78"/>
      <c r="Q150" s="78"/>
      <c r="R150" s="78"/>
      <c r="S150" s="78"/>
      <c r="T150" s="79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135</v>
      </c>
      <c r="AU150" s="18" t="s">
        <v>80</v>
      </c>
    </row>
    <row r="151" s="13" customFormat="1">
      <c r="A151" s="13"/>
      <c r="B151" s="223"/>
      <c r="C151" s="224"/>
      <c r="D151" s="217" t="s">
        <v>138</v>
      </c>
      <c r="E151" s="225" t="s">
        <v>17</v>
      </c>
      <c r="F151" s="226" t="s">
        <v>308</v>
      </c>
      <c r="G151" s="224"/>
      <c r="H151" s="227">
        <v>103.318</v>
      </c>
      <c r="I151" s="224"/>
      <c r="J151" s="224"/>
      <c r="K151" s="224"/>
      <c r="L151" s="228"/>
      <c r="M151" s="229"/>
      <c r="N151" s="230"/>
      <c r="O151" s="230"/>
      <c r="P151" s="230"/>
      <c r="Q151" s="230"/>
      <c r="R151" s="230"/>
      <c r="S151" s="230"/>
      <c r="T151" s="23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2" t="s">
        <v>138</v>
      </c>
      <c r="AU151" s="232" t="s">
        <v>80</v>
      </c>
      <c r="AV151" s="13" t="s">
        <v>80</v>
      </c>
      <c r="AW151" s="13" t="s">
        <v>31</v>
      </c>
      <c r="AX151" s="13" t="s">
        <v>78</v>
      </c>
      <c r="AY151" s="232" t="s">
        <v>126</v>
      </c>
    </row>
    <row r="152" s="2" customFormat="1" ht="16.5" customHeight="1">
      <c r="A152" s="33"/>
      <c r="B152" s="34"/>
      <c r="C152" s="205" t="s">
        <v>309</v>
      </c>
      <c r="D152" s="205" t="s">
        <v>128</v>
      </c>
      <c r="E152" s="206" t="s">
        <v>310</v>
      </c>
      <c r="F152" s="207" t="s">
        <v>311</v>
      </c>
      <c r="G152" s="208" t="s">
        <v>202</v>
      </c>
      <c r="H152" s="209">
        <v>38.770000000000003</v>
      </c>
      <c r="I152" s="210">
        <v>389</v>
      </c>
      <c r="J152" s="210">
        <f>ROUND(I152*H152,2)</f>
        <v>15081.530000000001</v>
      </c>
      <c r="K152" s="207" t="s">
        <v>132</v>
      </c>
      <c r="L152" s="39"/>
      <c r="M152" s="211" t="s">
        <v>17</v>
      </c>
      <c r="N152" s="212" t="s">
        <v>41</v>
      </c>
      <c r="O152" s="213">
        <v>0.45200000000000001</v>
      </c>
      <c r="P152" s="213">
        <f>O152*H152</f>
        <v>17.524040000000003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5" t="s">
        <v>133</v>
      </c>
      <c r="AT152" s="215" t="s">
        <v>128</v>
      </c>
      <c r="AU152" s="215" t="s">
        <v>80</v>
      </c>
      <c r="AY152" s="18" t="s">
        <v>126</v>
      </c>
      <c r="BE152" s="216">
        <f>IF(N152="základní",J152,0)</f>
        <v>15081.530000000001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8" t="s">
        <v>78</v>
      </c>
      <c r="BK152" s="216">
        <f>ROUND(I152*H152,2)</f>
        <v>15081.530000000001</v>
      </c>
      <c r="BL152" s="18" t="s">
        <v>133</v>
      </c>
      <c r="BM152" s="215" t="s">
        <v>312</v>
      </c>
    </row>
    <row r="153" s="2" customFormat="1">
      <c r="A153" s="33"/>
      <c r="B153" s="34"/>
      <c r="C153" s="35"/>
      <c r="D153" s="217" t="s">
        <v>135</v>
      </c>
      <c r="E153" s="35"/>
      <c r="F153" s="218" t="s">
        <v>311</v>
      </c>
      <c r="G153" s="35"/>
      <c r="H153" s="35"/>
      <c r="I153" s="35"/>
      <c r="J153" s="35"/>
      <c r="K153" s="35"/>
      <c r="L153" s="39"/>
      <c r="M153" s="219"/>
      <c r="N153" s="220"/>
      <c r="O153" s="78"/>
      <c r="P153" s="78"/>
      <c r="Q153" s="78"/>
      <c r="R153" s="78"/>
      <c r="S153" s="78"/>
      <c r="T153" s="79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135</v>
      </c>
      <c r="AU153" s="18" t="s">
        <v>80</v>
      </c>
    </row>
    <row r="154" s="2" customFormat="1">
      <c r="A154" s="33"/>
      <c r="B154" s="34"/>
      <c r="C154" s="35"/>
      <c r="D154" s="221" t="s">
        <v>136</v>
      </c>
      <c r="E154" s="35"/>
      <c r="F154" s="222" t="s">
        <v>313</v>
      </c>
      <c r="G154" s="35"/>
      <c r="H154" s="35"/>
      <c r="I154" s="35"/>
      <c r="J154" s="35"/>
      <c r="K154" s="35"/>
      <c r="L154" s="39"/>
      <c r="M154" s="219"/>
      <c r="N154" s="220"/>
      <c r="O154" s="78"/>
      <c r="P154" s="78"/>
      <c r="Q154" s="78"/>
      <c r="R154" s="78"/>
      <c r="S154" s="78"/>
      <c r="T154" s="79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136</v>
      </c>
      <c r="AU154" s="18" t="s">
        <v>80</v>
      </c>
    </row>
    <row r="155" s="15" customFormat="1">
      <c r="A155" s="15"/>
      <c r="B155" s="257"/>
      <c r="C155" s="258"/>
      <c r="D155" s="217" t="s">
        <v>138</v>
      </c>
      <c r="E155" s="259" t="s">
        <v>17</v>
      </c>
      <c r="F155" s="260" t="s">
        <v>314</v>
      </c>
      <c r="G155" s="258"/>
      <c r="H155" s="259" t="s">
        <v>17</v>
      </c>
      <c r="I155" s="258"/>
      <c r="J155" s="258"/>
      <c r="K155" s="258"/>
      <c r="L155" s="261"/>
      <c r="M155" s="262"/>
      <c r="N155" s="263"/>
      <c r="O155" s="263"/>
      <c r="P155" s="263"/>
      <c r="Q155" s="263"/>
      <c r="R155" s="263"/>
      <c r="S155" s="263"/>
      <c r="T155" s="26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5" t="s">
        <v>138</v>
      </c>
      <c r="AU155" s="265" t="s">
        <v>80</v>
      </c>
      <c r="AV155" s="15" t="s">
        <v>78</v>
      </c>
      <c r="AW155" s="15" t="s">
        <v>31</v>
      </c>
      <c r="AX155" s="15" t="s">
        <v>70</v>
      </c>
      <c r="AY155" s="265" t="s">
        <v>126</v>
      </c>
    </row>
    <row r="156" s="13" customFormat="1">
      <c r="A156" s="13"/>
      <c r="B156" s="223"/>
      <c r="C156" s="224"/>
      <c r="D156" s="217" t="s">
        <v>138</v>
      </c>
      <c r="E156" s="225" t="s">
        <v>17</v>
      </c>
      <c r="F156" s="226" t="s">
        <v>315</v>
      </c>
      <c r="G156" s="224"/>
      <c r="H156" s="227">
        <v>27.48</v>
      </c>
      <c r="I156" s="224"/>
      <c r="J156" s="224"/>
      <c r="K156" s="224"/>
      <c r="L156" s="228"/>
      <c r="M156" s="229"/>
      <c r="N156" s="230"/>
      <c r="O156" s="230"/>
      <c r="P156" s="230"/>
      <c r="Q156" s="230"/>
      <c r="R156" s="230"/>
      <c r="S156" s="230"/>
      <c r="T156" s="23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2" t="s">
        <v>138</v>
      </c>
      <c r="AU156" s="232" t="s">
        <v>80</v>
      </c>
      <c r="AV156" s="13" t="s">
        <v>80</v>
      </c>
      <c r="AW156" s="13" t="s">
        <v>31</v>
      </c>
      <c r="AX156" s="13" t="s">
        <v>70</v>
      </c>
      <c r="AY156" s="232" t="s">
        <v>126</v>
      </c>
    </row>
    <row r="157" s="13" customFormat="1">
      <c r="A157" s="13"/>
      <c r="B157" s="223"/>
      <c r="C157" s="224"/>
      <c r="D157" s="217" t="s">
        <v>138</v>
      </c>
      <c r="E157" s="225" t="s">
        <v>17</v>
      </c>
      <c r="F157" s="226" t="s">
        <v>316</v>
      </c>
      <c r="G157" s="224"/>
      <c r="H157" s="227">
        <v>11.289999999999999</v>
      </c>
      <c r="I157" s="224"/>
      <c r="J157" s="224"/>
      <c r="K157" s="224"/>
      <c r="L157" s="228"/>
      <c r="M157" s="229"/>
      <c r="N157" s="230"/>
      <c r="O157" s="230"/>
      <c r="P157" s="230"/>
      <c r="Q157" s="230"/>
      <c r="R157" s="230"/>
      <c r="S157" s="230"/>
      <c r="T157" s="23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2" t="s">
        <v>138</v>
      </c>
      <c r="AU157" s="232" t="s">
        <v>80</v>
      </c>
      <c r="AV157" s="13" t="s">
        <v>80</v>
      </c>
      <c r="AW157" s="13" t="s">
        <v>31</v>
      </c>
      <c r="AX157" s="13" t="s">
        <v>70</v>
      </c>
      <c r="AY157" s="232" t="s">
        <v>126</v>
      </c>
    </row>
    <row r="158" s="14" customFormat="1">
      <c r="A158" s="14"/>
      <c r="B158" s="243"/>
      <c r="C158" s="244"/>
      <c r="D158" s="217" t="s">
        <v>138</v>
      </c>
      <c r="E158" s="245" t="s">
        <v>17</v>
      </c>
      <c r="F158" s="246" t="s">
        <v>209</v>
      </c>
      <c r="G158" s="244"/>
      <c r="H158" s="247">
        <v>38.770000000000003</v>
      </c>
      <c r="I158" s="244"/>
      <c r="J158" s="244"/>
      <c r="K158" s="244"/>
      <c r="L158" s="248"/>
      <c r="M158" s="249"/>
      <c r="N158" s="250"/>
      <c r="O158" s="250"/>
      <c r="P158" s="250"/>
      <c r="Q158" s="250"/>
      <c r="R158" s="250"/>
      <c r="S158" s="250"/>
      <c r="T158" s="25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2" t="s">
        <v>138</v>
      </c>
      <c r="AU158" s="252" t="s">
        <v>80</v>
      </c>
      <c r="AV158" s="14" t="s">
        <v>133</v>
      </c>
      <c r="AW158" s="14" t="s">
        <v>31</v>
      </c>
      <c r="AX158" s="14" t="s">
        <v>78</v>
      </c>
      <c r="AY158" s="252" t="s">
        <v>126</v>
      </c>
    </row>
    <row r="159" s="2" customFormat="1" ht="16.5" customHeight="1">
      <c r="A159" s="33"/>
      <c r="B159" s="34"/>
      <c r="C159" s="205" t="s">
        <v>317</v>
      </c>
      <c r="D159" s="205" t="s">
        <v>128</v>
      </c>
      <c r="E159" s="206" t="s">
        <v>318</v>
      </c>
      <c r="F159" s="207" t="s">
        <v>319</v>
      </c>
      <c r="G159" s="208" t="s">
        <v>202</v>
      </c>
      <c r="H159" s="209">
        <v>38.770000000000003</v>
      </c>
      <c r="I159" s="210">
        <v>23.5</v>
      </c>
      <c r="J159" s="210">
        <f>ROUND(I159*H159,2)</f>
        <v>911.10000000000002</v>
      </c>
      <c r="K159" s="207" t="s">
        <v>132</v>
      </c>
      <c r="L159" s="39"/>
      <c r="M159" s="211" t="s">
        <v>17</v>
      </c>
      <c r="N159" s="212" t="s">
        <v>41</v>
      </c>
      <c r="O159" s="213">
        <v>0.028000000000000001</v>
      </c>
      <c r="P159" s="213">
        <f>O159*H159</f>
        <v>1.0855600000000001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5" t="s">
        <v>133</v>
      </c>
      <c r="AT159" s="215" t="s">
        <v>128</v>
      </c>
      <c r="AU159" s="215" t="s">
        <v>80</v>
      </c>
      <c r="AY159" s="18" t="s">
        <v>126</v>
      </c>
      <c r="BE159" s="216">
        <f>IF(N159="základní",J159,0)</f>
        <v>911.10000000000002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8" t="s">
        <v>78</v>
      </c>
      <c r="BK159" s="216">
        <f>ROUND(I159*H159,2)</f>
        <v>911.10000000000002</v>
      </c>
      <c r="BL159" s="18" t="s">
        <v>133</v>
      </c>
      <c r="BM159" s="215" t="s">
        <v>320</v>
      </c>
    </row>
    <row r="160" s="2" customFormat="1">
      <c r="A160" s="33"/>
      <c r="B160" s="34"/>
      <c r="C160" s="35"/>
      <c r="D160" s="217" t="s">
        <v>135</v>
      </c>
      <c r="E160" s="35"/>
      <c r="F160" s="218" t="s">
        <v>319</v>
      </c>
      <c r="G160" s="35"/>
      <c r="H160" s="35"/>
      <c r="I160" s="35"/>
      <c r="J160" s="35"/>
      <c r="K160" s="35"/>
      <c r="L160" s="39"/>
      <c r="M160" s="219"/>
      <c r="N160" s="220"/>
      <c r="O160" s="78"/>
      <c r="P160" s="78"/>
      <c r="Q160" s="78"/>
      <c r="R160" s="78"/>
      <c r="S160" s="78"/>
      <c r="T160" s="79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8" t="s">
        <v>135</v>
      </c>
      <c r="AU160" s="18" t="s">
        <v>80</v>
      </c>
    </row>
    <row r="161" s="2" customFormat="1">
      <c r="A161" s="33"/>
      <c r="B161" s="34"/>
      <c r="C161" s="35"/>
      <c r="D161" s="221" t="s">
        <v>136</v>
      </c>
      <c r="E161" s="35"/>
      <c r="F161" s="222" t="s">
        <v>321</v>
      </c>
      <c r="G161" s="35"/>
      <c r="H161" s="35"/>
      <c r="I161" s="35"/>
      <c r="J161" s="35"/>
      <c r="K161" s="35"/>
      <c r="L161" s="39"/>
      <c r="M161" s="219"/>
      <c r="N161" s="220"/>
      <c r="O161" s="78"/>
      <c r="P161" s="78"/>
      <c r="Q161" s="78"/>
      <c r="R161" s="78"/>
      <c r="S161" s="78"/>
      <c r="T161" s="79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8" t="s">
        <v>136</v>
      </c>
      <c r="AU161" s="18" t="s">
        <v>80</v>
      </c>
    </row>
    <row r="162" s="13" customFormat="1">
      <c r="A162" s="13"/>
      <c r="B162" s="223"/>
      <c r="C162" s="224"/>
      <c r="D162" s="217" t="s">
        <v>138</v>
      </c>
      <c r="E162" s="225" t="s">
        <v>17</v>
      </c>
      <c r="F162" s="226" t="s">
        <v>322</v>
      </c>
      <c r="G162" s="224"/>
      <c r="H162" s="227">
        <v>38.770000000000003</v>
      </c>
      <c r="I162" s="224"/>
      <c r="J162" s="224"/>
      <c r="K162" s="224"/>
      <c r="L162" s="228"/>
      <c r="M162" s="229"/>
      <c r="N162" s="230"/>
      <c r="O162" s="230"/>
      <c r="P162" s="230"/>
      <c r="Q162" s="230"/>
      <c r="R162" s="230"/>
      <c r="S162" s="230"/>
      <c r="T162" s="23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2" t="s">
        <v>138</v>
      </c>
      <c r="AU162" s="232" t="s">
        <v>80</v>
      </c>
      <c r="AV162" s="13" t="s">
        <v>80</v>
      </c>
      <c r="AW162" s="13" t="s">
        <v>31</v>
      </c>
      <c r="AX162" s="13" t="s">
        <v>78</v>
      </c>
      <c r="AY162" s="232" t="s">
        <v>126</v>
      </c>
    </row>
    <row r="163" s="2" customFormat="1" ht="16.5" customHeight="1">
      <c r="A163" s="33"/>
      <c r="B163" s="34"/>
      <c r="C163" s="205" t="s">
        <v>323</v>
      </c>
      <c r="D163" s="205" t="s">
        <v>128</v>
      </c>
      <c r="E163" s="206" t="s">
        <v>324</v>
      </c>
      <c r="F163" s="207" t="s">
        <v>325</v>
      </c>
      <c r="G163" s="208" t="s">
        <v>231</v>
      </c>
      <c r="H163" s="209">
        <v>2503</v>
      </c>
      <c r="I163" s="210">
        <v>19.399999999999999</v>
      </c>
      <c r="J163" s="210">
        <f>ROUND(I163*H163,2)</f>
        <v>48558.199999999997</v>
      </c>
      <c r="K163" s="207" t="s">
        <v>17</v>
      </c>
      <c r="L163" s="39"/>
      <c r="M163" s="211" t="s">
        <v>17</v>
      </c>
      <c r="N163" s="212" t="s">
        <v>41</v>
      </c>
      <c r="O163" s="213">
        <v>0.057000000000000002</v>
      </c>
      <c r="P163" s="213">
        <f>O163*H163</f>
        <v>142.67099999999999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5" t="s">
        <v>133</v>
      </c>
      <c r="AT163" s="215" t="s">
        <v>128</v>
      </c>
      <c r="AU163" s="215" t="s">
        <v>80</v>
      </c>
      <c r="AY163" s="18" t="s">
        <v>126</v>
      </c>
      <c r="BE163" s="216">
        <f>IF(N163="základní",J163,0)</f>
        <v>48558.199999999997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8" t="s">
        <v>78</v>
      </c>
      <c r="BK163" s="216">
        <f>ROUND(I163*H163,2)</f>
        <v>48558.199999999997</v>
      </c>
      <c r="BL163" s="18" t="s">
        <v>133</v>
      </c>
      <c r="BM163" s="215" t="s">
        <v>326</v>
      </c>
    </row>
    <row r="164" s="2" customFormat="1">
      <c r="A164" s="33"/>
      <c r="B164" s="34"/>
      <c r="C164" s="35"/>
      <c r="D164" s="217" t="s">
        <v>135</v>
      </c>
      <c r="E164" s="35"/>
      <c r="F164" s="218" t="s">
        <v>325</v>
      </c>
      <c r="G164" s="35"/>
      <c r="H164" s="35"/>
      <c r="I164" s="35"/>
      <c r="J164" s="35"/>
      <c r="K164" s="35"/>
      <c r="L164" s="39"/>
      <c r="M164" s="219"/>
      <c r="N164" s="220"/>
      <c r="O164" s="78"/>
      <c r="P164" s="78"/>
      <c r="Q164" s="78"/>
      <c r="R164" s="78"/>
      <c r="S164" s="78"/>
      <c r="T164" s="79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8" t="s">
        <v>135</v>
      </c>
      <c r="AU164" s="18" t="s">
        <v>80</v>
      </c>
    </row>
    <row r="165" s="13" customFormat="1">
      <c r="A165" s="13"/>
      <c r="B165" s="223"/>
      <c r="C165" s="224"/>
      <c r="D165" s="217" t="s">
        <v>138</v>
      </c>
      <c r="E165" s="225" t="s">
        <v>17</v>
      </c>
      <c r="F165" s="226" t="s">
        <v>327</v>
      </c>
      <c r="G165" s="224"/>
      <c r="H165" s="227">
        <v>1374</v>
      </c>
      <c r="I165" s="224"/>
      <c r="J165" s="224"/>
      <c r="K165" s="224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138</v>
      </c>
      <c r="AU165" s="232" t="s">
        <v>80</v>
      </c>
      <c r="AV165" s="13" t="s">
        <v>80</v>
      </c>
      <c r="AW165" s="13" t="s">
        <v>31</v>
      </c>
      <c r="AX165" s="13" t="s">
        <v>70</v>
      </c>
      <c r="AY165" s="232" t="s">
        <v>126</v>
      </c>
    </row>
    <row r="166" s="13" customFormat="1">
      <c r="A166" s="13"/>
      <c r="B166" s="223"/>
      <c r="C166" s="224"/>
      <c r="D166" s="217" t="s">
        <v>138</v>
      </c>
      <c r="E166" s="225" t="s">
        <v>17</v>
      </c>
      <c r="F166" s="226" t="s">
        <v>328</v>
      </c>
      <c r="G166" s="224"/>
      <c r="H166" s="227">
        <v>1129</v>
      </c>
      <c r="I166" s="224"/>
      <c r="J166" s="224"/>
      <c r="K166" s="224"/>
      <c r="L166" s="228"/>
      <c r="M166" s="229"/>
      <c r="N166" s="230"/>
      <c r="O166" s="230"/>
      <c r="P166" s="230"/>
      <c r="Q166" s="230"/>
      <c r="R166" s="230"/>
      <c r="S166" s="230"/>
      <c r="T166" s="23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2" t="s">
        <v>138</v>
      </c>
      <c r="AU166" s="232" t="s">
        <v>80</v>
      </c>
      <c r="AV166" s="13" t="s">
        <v>80</v>
      </c>
      <c r="AW166" s="13" t="s">
        <v>31</v>
      </c>
      <c r="AX166" s="13" t="s">
        <v>70</v>
      </c>
      <c r="AY166" s="232" t="s">
        <v>126</v>
      </c>
    </row>
    <row r="167" s="14" customFormat="1">
      <c r="A167" s="14"/>
      <c r="B167" s="243"/>
      <c r="C167" s="244"/>
      <c r="D167" s="217" t="s">
        <v>138</v>
      </c>
      <c r="E167" s="245" t="s">
        <v>17</v>
      </c>
      <c r="F167" s="246" t="s">
        <v>209</v>
      </c>
      <c r="G167" s="244"/>
      <c r="H167" s="247">
        <v>2503</v>
      </c>
      <c r="I167" s="244"/>
      <c r="J167" s="244"/>
      <c r="K167" s="244"/>
      <c r="L167" s="248"/>
      <c r="M167" s="249"/>
      <c r="N167" s="250"/>
      <c r="O167" s="250"/>
      <c r="P167" s="250"/>
      <c r="Q167" s="250"/>
      <c r="R167" s="250"/>
      <c r="S167" s="250"/>
      <c r="T167" s="25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2" t="s">
        <v>138</v>
      </c>
      <c r="AU167" s="252" t="s">
        <v>80</v>
      </c>
      <c r="AV167" s="14" t="s">
        <v>133</v>
      </c>
      <c r="AW167" s="14" t="s">
        <v>31</v>
      </c>
      <c r="AX167" s="14" t="s">
        <v>78</v>
      </c>
      <c r="AY167" s="252" t="s">
        <v>126</v>
      </c>
    </row>
    <row r="168" s="2" customFormat="1" ht="16.5" customHeight="1">
      <c r="A168" s="33"/>
      <c r="B168" s="34"/>
      <c r="C168" s="233" t="s">
        <v>329</v>
      </c>
      <c r="D168" s="233" t="s">
        <v>157</v>
      </c>
      <c r="E168" s="234" t="s">
        <v>330</v>
      </c>
      <c r="F168" s="235" t="s">
        <v>331</v>
      </c>
      <c r="G168" s="236" t="s">
        <v>160</v>
      </c>
      <c r="H168" s="237">
        <v>3877</v>
      </c>
      <c r="I168" s="238">
        <v>15</v>
      </c>
      <c r="J168" s="238">
        <f>ROUND(I168*H168,2)</f>
        <v>58155</v>
      </c>
      <c r="K168" s="235" t="s">
        <v>17</v>
      </c>
      <c r="L168" s="239"/>
      <c r="M168" s="240" t="s">
        <v>17</v>
      </c>
      <c r="N168" s="241" t="s">
        <v>41</v>
      </c>
      <c r="O168" s="213">
        <v>0</v>
      </c>
      <c r="P168" s="213">
        <f>O168*H168</f>
        <v>0</v>
      </c>
      <c r="Q168" s="213">
        <v>0.001</v>
      </c>
      <c r="R168" s="213">
        <f>Q168*H168</f>
        <v>3.8770000000000002</v>
      </c>
      <c r="S168" s="213">
        <v>0</v>
      </c>
      <c r="T168" s="214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5" t="s">
        <v>161</v>
      </c>
      <c r="AT168" s="215" t="s">
        <v>157</v>
      </c>
      <c r="AU168" s="215" t="s">
        <v>80</v>
      </c>
      <c r="AY168" s="18" t="s">
        <v>126</v>
      </c>
      <c r="BE168" s="216">
        <f>IF(N168="základní",J168,0)</f>
        <v>58155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8" t="s">
        <v>78</v>
      </c>
      <c r="BK168" s="216">
        <f>ROUND(I168*H168,2)</f>
        <v>58155</v>
      </c>
      <c r="BL168" s="18" t="s">
        <v>133</v>
      </c>
      <c r="BM168" s="215" t="s">
        <v>332</v>
      </c>
    </row>
    <row r="169" s="2" customFormat="1">
      <c r="A169" s="33"/>
      <c r="B169" s="34"/>
      <c r="C169" s="35"/>
      <c r="D169" s="217" t="s">
        <v>135</v>
      </c>
      <c r="E169" s="35"/>
      <c r="F169" s="218" t="s">
        <v>331</v>
      </c>
      <c r="G169" s="35"/>
      <c r="H169" s="35"/>
      <c r="I169" s="35"/>
      <c r="J169" s="35"/>
      <c r="K169" s="35"/>
      <c r="L169" s="39"/>
      <c r="M169" s="219"/>
      <c r="N169" s="220"/>
      <c r="O169" s="78"/>
      <c r="P169" s="78"/>
      <c r="Q169" s="78"/>
      <c r="R169" s="78"/>
      <c r="S169" s="78"/>
      <c r="T169" s="79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8" t="s">
        <v>135</v>
      </c>
      <c r="AU169" s="18" t="s">
        <v>80</v>
      </c>
    </row>
    <row r="170" s="2" customFormat="1">
      <c r="A170" s="33"/>
      <c r="B170" s="34"/>
      <c r="C170" s="35"/>
      <c r="D170" s="217" t="s">
        <v>163</v>
      </c>
      <c r="E170" s="35"/>
      <c r="F170" s="242" t="s">
        <v>333</v>
      </c>
      <c r="G170" s="35"/>
      <c r="H170" s="35"/>
      <c r="I170" s="35"/>
      <c r="J170" s="35"/>
      <c r="K170" s="35"/>
      <c r="L170" s="39"/>
      <c r="M170" s="219"/>
      <c r="N170" s="220"/>
      <c r="O170" s="78"/>
      <c r="P170" s="78"/>
      <c r="Q170" s="78"/>
      <c r="R170" s="78"/>
      <c r="S170" s="78"/>
      <c r="T170" s="79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8" t="s">
        <v>163</v>
      </c>
      <c r="AU170" s="18" t="s">
        <v>80</v>
      </c>
    </row>
    <row r="171" s="13" customFormat="1">
      <c r="A171" s="13"/>
      <c r="B171" s="223"/>
      <c r="C171" s="224"/>
      <c r="D171" s="217" t="s">
        <v>138</v>
      </c>
      <c r="E171" s="225" t="s">
        <v>17</v>
      </c>
      <c r="F171" s="226" t="s">
        <v>334</v>
      </c>
      <c r="G171" s="224"/>
      <c r="H171" s="227">
        <v>2748</v>
      </c>
      <c r="I171" s="224"/>
      <c r="J171" s="224"/>
      <c r="K171" s="224"/>
      <c r="L171" s="228"/>
      <c r="M171" s="229"/>
      <c r="N171" s="230"/>
      <c r="O171" s="230"/>
      <c r="P171" s="230"/>
      <c r="Q171" s="230"/>
      <c r="R171" s="230"/>
      <c r="S171" s="230"/>
      <c r="T171" s="23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2" t="s">
        <v>138</v>
      </c>
      <c r="AU171" s="232" t="s">
        <v>80</v>
      </c>
      <c r="AV171" s="13" t="s">
        <v>80</v>
      </c>
      <c r="AW171" s="13" t="s">
        <v>31</v>
      </c>
      <c r="AX171" s="13" t="s">
        <v>70</v>
      </c>
      <c r="AY171" s="232" t="s">
        <v>126</v>
      </c>
    </row>
    <row r="172" s="13" customFormat="1">
      <c r="A172" s="13"/>
      <c r="B172" s="223"/>
      <c r="C172" s="224"/>
      <c r="D172" s="217" t="s">
        <v>138</v>
      </c>
      <c r="E172" s="225" t="s">
        <v>17</v>
      </c>
      <c r="F172" s="226" t="s">
        <v>335</v>
      </c>
      <c r="G172" s="224"/>
      <c r="H172" s="227">
        <v>1129</v>
      </c>
      <c r="I172" s="224"/>
      <c r="J172" s="224"/>
      <c r="K172" s="224"/>
      <c r="L172" s="228"/>
      <c r="M172" s="229"/>
      <c r="N172" s="230"/>
      <c r="O172" s="230"/>
      <c r="P172" s="230"/>
      <c r="Q172" s="230"/>
      <c r="R172" s="230"/>
      <c r="S172" s="230"/>
      <c r="T172" s="23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2" t="s">
        <v>138</v>
      </c>
      <c r="AU172" s="232" t="s">
        <v>80</v>
      </c>
      <c r="AV172" s="13" t="s">
        <v>80</v>
      </c>
      <c r="AW172" s="13" t="s">
        <v>31</v>
      </c>
      <c r="AX172" s="13" t="s">
        <v>70</v>
      </c>
      <c r="AY172" s="232" t="s">
        <v>126</v>
      </c>
    </row>
    <row r="173" s="14" customFormat="1">
      <c r="A173" s="14"/>
      <c r="B173" s="243"/>
      <c r="C173" s="244"/>
      <c r="D173" s="217" t="s">
        <v>138</v>
      </c>
      <c r="E173" s="245" t="s">
        <v>17</v>
      </c>
      <c r="F173" s="246" t="s">
        <v>209</v>
      </c>
      <c r="G173" s="244"/>
      <c r="H173" s="247">
        <v>3877</v>
      </c>
      <c r="I173" s="244"/>
      <c r="J173" s="244"/>
      <c r="K173" s="244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138</v>
      </c>
      <c r="AU173" s="252" t="s">
        <v>80</v>
      </c>
      <c r="AV173" s="14" t="s">
        <v>133</v>
      </c>
      <c r="AW173" s="14" t="s">
        <v>31</v>
      </c>
      <c r="AX173" s="14" t="s">
        <v>78</v>
      </c>
      <c r="AY173" s="252" t="s">
        <v>126</v>
      </c>
    </row>
    <row r="174" s="12" customFormat="1" ht="22.8" customHeight="1">
      <c r="A174" s="12"/>
      <c r="B174" s="190"/>
      <c r="C174" s="191"/>
      <c r="D174" s="192" t="s">
        <v>69</v>
      </c>
      <c r="E174" s="203" t="s">
        <v>220</v>
      </c>
      <c r="F174" s="203" t="s">
        <v>221</v>
      </c>
      <c r="G174" s="191"/>
      <c r="H174" s="191"/>
      <c r="I174" s="191"/>
      <c r="J174" s="204">
        <f>BK174</f>
        <v>49713.480000000003</v>
      </c>
      <c r="K174" s="191"/>
      <c r="L174" s="195"/>
      <c r="M174" s="196"/>
      <c r="N174" s="197"/>
      <c r="O174" s="197"/>
      <c r="P174" s="198">
        <f>SUM(P175:P177)</f>
        <v>92.20009300000001</v>
      </c>
      <c r="Q174" s="197"/>
      <c r="R174" s="198">
        <f>SUM(R175:R177)</f>
        <v>0</v>
      </c>
      <c r="S174" s="197"/>
      <c r="T174" s="199">
        <f>SUM(T175:T177)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0" t="s">
        <v>78</v>
      </c>
      <c r="AT174" s="201" t="s">
        <v>69</v>
      </c>
      <c r="AU174" s="201" t="s">
        <v>78</v>
      </c>
      <c r="AY174" s="200" t="s">
        <v>126</v>
      </c>
      <c r="BK174" s="202">
        <f>SUM(BK175:BK177)</f>
        <v>49713.480000000003</v>
      </c>
    </row>
    <row r="175" s="2" customFormat="1" ht="16.5" customHeight="1">
      <c r="A175" s="33"/>
      <c r="B175" s="34"/>
      <c r="C175" s="205" t="s">
        <v>336</v>
      </c>
      <c r="D175" s="205" t="s">
        <v>128</v>
      </c>
      <c r="E175" s="206" t="s">
        <v>223</v>
      </c>
      <c r="F175" s="207" t="s">
        <v>224</v>
      </c>
      <c r="G175" s="208" t="s">
        <v>225</v>
      </c>
      <c r="H175" s="209">
        <v>46.030999999999999</v>
      </c>
      <c r="I175" s="210">
        <v>1080</v>
      </c>
      <c r="J175" s="210">
        <f>ROUND(I175*H175,2)</f>
        <v>49713.480000000003</v>
      </c>
      <c r="K175" s="207" t="s">
        <v>132</v>
      </c>
      <c r="L175" s="39"/>
      <c r="M175" s="211" t="s">
        <v>17</v>
      </c>
      <c r="N175" s="212" t="s">
        <v>41</v>
      </c>
      <c r="O175" s="213">
        <v>2.0030000000000001</v>
      </c>
      <c r="P175" s="213">
        <f>O175*H175</f>
        <v>92.20009300000001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5" t="s">
        <v>133</v>
      </c>
      <c r="AT175" s="215" t="s">
        <v>128</v>
      </c>
      <c r="AU175" s="215" t="s">
        <v>80</v>
      </c>
      <c r="AY175" s="18" t="s">
        <v>126</v>
      </c>
      <c r="BE175" s="216">
        <f>IF(N175="základní",J175,0)</f>
        <v>49713.480000000003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8" t="s">
        <v>78</v>
      </c>
      <c r="BK175" s="216">
        <f>ROUND(I175*H175,2)</f>
        <v>49713.480000000003</v>
      </c>
      <c r="BL175" s="18" t="s">
        <v>133</v>
      </c>
      <c r="BM175" s="215" t="s">
        <v>337</v>
      </c>
    </row>
    <row r="176" s="2" customFormat="1">
      <c r="A176" s="33"/>
      <c r="B176" s="34"/>
      <c r="C176" s="35"/>
      <c r="D176" s="217" t="s">
        <v>135</v>
      </c>
      <c r="E176" s="35"/>
      <c r="F176" s="218" t="s">
        <v>224</v>
      </c>
      <c r="G176" s="35"/>
      <c r="H176" s="35"/>
      <c r="I176" s="35"/>
      <c r="J176" s="35"/>
      <c r="K176" s="35"/>
      <c r="L176" s="39"/>
      <c r="M176" s="219"/>
      <c r="N176" s="220"/>
      <c r="O176" s="78"/>
      <c r="P176" s="78"/>
      <c r="Q176" s="78"/>
      <c r="R176" s="78"/>
      <c r="S176" s="78"/>
      <c r="T176" s="79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8" t="s">
        <v>135</v>
      </c>
      <c r="AU176" s="18" t="s">
        <v>80</v>
      </c>
    </row>
    <row r="177" s="2" customFormat="1">
      <c r="A177" s="33"/>
      <c r="B177" s="34"/>
      <c r="C177" s="35"/>
      <c r="D177" s="221" t="s">
        <v>136</v>
      </c>
      <c r="E177" s="35"/>
      <c r="F177" s="222" t="s">
        <v>227</v>
      </c>
      <c r="G177" s="35"/>
      <c r="H177" s="35"/>
      <c r="I177" s="35"/>
      <c r="J177" s="35"/>
      <c r="K177" s="35"/>
      <c r="L177" s="39"/>
      <c r="M177" s="253"/>
      <c r="N177" s="254"/>
      <c r="O177" s="255"/>
      <c r="P177" s="255"/>
      <c r="Q177" s="255"/>
      <c r="R177" s="255"/>
      <c r="S177" s="255"/>
      <c r="T177" s="256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8" t="s">
        <v>136</v>
      </c>
      <c r="AU177" s="18" t="s">
        <v>80</v>
      </c>
    </row>
    <row r="178" s="2" customFormat="1" ht="6.96" customHeight="1">
      <c r="A178" s="33"/>
      <c r="B178" s="53"/>
      <c r="C178" s="54"/>
      <c r="D178" s="54"/>
      <c r="E178" s="54"/>
      <c r="F178" s="54"/>
      <c r="G178" s="54"/>
      <c r="H178" s="54"/>
      <c r="I178" s="54"/>
      <c r="J178" s="54"/>
      <c r="K178" s="54"/>
      <c r="L178" s="39"/>
      <c r="M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</row>
  </sheetData>
  <sheetProtection sheet="1" autoFilter="0" formatColumns="0" formatRows="0" objects="1" scenarios="1" spinCount="100000" saltValue="vy1NnyAJ7t/dTNGe9/8ZoU56RvyjTLLZtoAIa3IiF9i0Oj5KBhs6NRppLnSsQ+ErYujtlus2SpJNSFrmMKDcuA==" hashValue="ltIBeuWB52rcMz6x8thazbVvwCMCXK8z7y0sAb+zqR+GSPFt968efokn/v8ykiXoi2HooFdZvS/VSEgmLEFopA==" algorithmName="SHA-512" password="CC35"/>
  <autoFilter ref="C81:K17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2_02/183101113"/>
    <hyperlink ref="F91" r:id="rId2" display="https://podminky.urs.cz/item/CS_URS_2022_02/183101114"/>
    <hyperlink ref="F95" r:id="rId3" display="https://podminky.urs.cz/item/CS_URS_2022_02/184102110"/>
    <hyperlink ref="F107" r:id="rId4" display="https://podminky.urs.cz/item/CS_URS_2022_02/184102111"/>
    <hyperlink ref="F123" r:id="rId5" display="https://podminky.urs.cz/item/CS_URS_2022_02/184215112"/>
    <hyperlink ref="F133" r:id="rId6" display="https://podminky.urs.cz/item/CS_URS_2022_02/184813133"/>
    <hyperlink ref="F139" r:id="rId7" display="https://podminky.urs.cz/item/CS_URS_2022_02/184813134"/>
    <hyperlink ref="F145" r:id="rId8" display="https://podminky.urs.cz/item/CS_URS_2022_02/184911431"/>
    <hyperlink ref="F154" r:id="rId9" display="https://podminky.urs.cz/item/CS_URS_2022_02/185851121"/>
    <hyperlink ref="F161" r:id="rId10" display="https://podminky.urs.cz/item/CS_URS_2022_02/185851129"/>
    <hyperlink ref="F177" r:id="rId11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1"/>
      <c r="AT3" s="18" t="s">
        <v>80</v>
      </c>
    </row>
    <row r="4" s="1" customFormat="1" ht="24.96" customHeight="1">
      <c r="B4" s="21"/>
      <c r="D4" s="134" t="s">
        <v>100</v>
      </c>
      <c r="L4" s="21"/>
      <c r="M4" s="13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6" t="s">
        <v>14</v>
      </c>
      <c r="L6" s="21"/>
    </row>
    <row r="7" s="1" customFormat="1" ht="16.5" customHeight="1">
      <c r="B7" s="21"/>
      <c r="E7" s="137" t="str">
        <f>'Rekapitulace stavby'!K6</f>
        <v>02 - Stavba Větrolamu TEO 2 v k.ú. Ves Touškov</v>
      </c>
      <c r="F7" s="136"/>
      <c r="G7" s="136"/>
      <c r="H7" s="136"/>
      <c r="L7" s="21"/>
    </row>
    <row r="8" s="1" customFormat="1" ht="12" customHeight="1">
      <c r="B8" s="21"/>
      <c r="D8" s="136" t="s">
        <v>101</v>
      </c>
      <c r="L8" s="21"/>
    </row>
    <row r="9" s="2" customFormat="1" ht="16.5" customHeight="1">
      <c r="A9" s="33"/>
      <c r="B9" s="39"/>
      <c r="C9" s="33"/>
      <c r="D9" s="33"/>
      <c r="E9" s="137" t="s">
        <v>338</v>
      </c>
      <c r="F9" s="33"/>
      <c r="G9" s="33"/>
      <c r="H9" s="33"/>
      <c r="I9" s="33"/>
      <c r="J9" s="33"/>
      <c r="K9" s="33"/>
      <c r="L9" s="13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6" t="s">
        <v>339</v>
      </c>
      <c r="E10" s="33"/>
      <c r="F10" s="33"/>
      <c r="G10" s="33"/>
      <c r="H10" s="33"/>
      <c r="I10" s="33"/>
      <c r="J10" s="33"/>
      <c r="K10" s="33"/>
      <c r="L10" s="13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39" t="s">
        <v>340</v>
      </c>
      <c r="F11" s="33"/>
      <c r="G11" s="33"/>
      <c r="H11" s="33"/>
      <c r="I11" s="33"/>
      <c r="J11" s="33"/>
      <c r="K11" s="33"/>
      <c r="L11" s="13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6" t="s">
        <v>16</v>
      </c>
      <c r="E13" s="33"/>
      <c r="F13" s="127" t="s">
        <v>17</v>
      </c>
      <c r="G13" s="33"/>
      <c r="H13" s="33"/>
      <c r="I13" s="136" t="s">
        <v>18</v>
      </c>
      <c r="J13" s="127" t="s">
        <v>17</v>
      </c>
      <c r="K13" s="33"/>
      <c r="L13" s="13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6" t="s">
        <v>19</v>
      </c>
      <c r="E14" s="33"/>
      <c r="F14" s="127" t="s">
        <v>20</v>
      </c>
      <c r="G14" s="33"/>
      <c r="H14" s="33"/>
      <c r="I14" s="136" t="s">
        <v>21</v>
      </c>
      <c r="J14" s="140" t="str">
        <f>'Rekapitulace stavby'!AN8</f>
        <v>6. 1. 2023</v>
      </c>
      <c r="K14" s="33"/>
      <c r="L14" s="13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6" t="s">
        <v>23</v>
      </c>
      <c r="E16" s="33"/>
      <c r="F16" s="33"/>
      <c r="G16" s="33"/>
      <c r="H16" s="33"/>
      <c r="I16" s="136" t="s">
        <v>24</v>
      </c>
      <c r="J16" s="127" t="s">
        <v>17</v>
      </c>
      <c r="K16" s="33"/>
      <c r="L16" s="13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25</v>
      </c>
      <c r="F17" s="33"/>
      <c r="G17" s="33"/>
      <c r="H17" s="33"/>
      <c r="I17" s="136" t="s">
        <v>26</v>
      </c>
      <c r="J17" s="127" t="s">
        <v>17</v>
      </c>
      <c r="K17" s="33"/>
      <c r="L17" s="13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6" t="s">
        <v>27</v>
      </c>
      <c r="E19" s="33"/>
      <c r="F19" s="33"/>
      <c r="G19" s="33"/>
      <c r="H19" s="33"/>
      <c r="I19" s="136" t="s">
        <v>24</v>
      </c>
      <c r="J19" s="127" t="str">
        <f>'Rekapitulace stavby'!AN13</f>
        <v/>
      </c>
      <c r="K19" s="33"/>
      <c r="L19" s="13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6" t="s">
        <v>26</v>
      </c>
      <c r="J20" s="127" t="str">
        <f>'Rekapitulace stavby'!AN14</f>
        <v/>
      </c>
      <c r="K20" s="33"/>
      <c r="L20" s="13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6" t="s">
        <v>29</v>
      </c>
      <c r="E22" s="33"/>
      <c r="F22" s="33"/>
      <c r="G22" s="33"/>
      <c r="H22" s="33"/>
      <c r="I22" s="136" t="s">
        <v>24</v>
      </c>
      <c r="J22" s="127" t="s">
        <v>17</v>
      </c>
      <c r="K22" s="33"/>
      <c r="L22" s="13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30</v>
      </c>
      <c r="F23" s="33"/>
      <c r="G23" s="33"/>
      <c r="H23" s="33"/>
      <c r="I23" s="136" t="s">
        <v>26</v>
      </c>
      <c r="J23" s="127" t="s">
        <v>17</v>
      </c>
      <c r="K23" s="33"/>
      <c r="L23" s="13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6" t="s">
        <v>32</v>
      </c>
      <c r="E25" s="33"/>
      <c r="F25" s="33"/>
      <c r="G25" s="33"/>
      <c r="H25" s="33"/>
      <c r="I25" s="136" t="s">
        <v>24</v>
      </c>
      <c r="J25" s="127" t="s">
        <v>17</v>
      </c>
      <c r="K25" s="33"/>
      <c r="L25" s="13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">
        <v>33</v>
      </c>
      <c r="F26" s="33"/>
      <c r="G26" s="33"/>
      <c r="H26" s="33"/>
      <c r="I26" s="136" t="s">
        <v>26</v>
      </c>
      <c r="J26" s="127" t="s">
        <v>17</v>
      </c>
      <c r="K26" s="33"/>
      <c r="L26" s="13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8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6" t="s">
        <v>34</v>
      </c>
      <c r="E28" s="33"/>
      <c r="F28" s="33"/>
      <c r="G28" s="33"/>
      <c r="H28" s="33"/>
      <c r="I28" s="33"/>
      <c r="J28" s="33"/>
      <c r="K28" s="33"/>
      <c r="L28" s="13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1"/>
      <c r="B29" s="142"/>
      <c r="C29" s="141"/>
      <c r="D29" s="141"/>
      <c r="E29" s="143" t="s">
        <v>17</v>
      </c>
      <c r="F29" s="143"/>
      <c r="G29" s="143"/>
      <c r="H29" s="143"/>
      <c r="I29" s="141"/>
      <c r="J29" s="141"/>
      <c r="K29" s="141"/>
      <c r="L29" s="144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5"/>
      <c r="E31" s="145"/>
      <c r="F31" s="145"/>
      <c r="G31" s="145"/>
      <c r="H31" s="145"/>
      <c r="I31" s="145"/>
      <c r="J31" s="145"/>
      <c r="K31" s="145"/>
      <c r="L31" s="13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6" t="s">
        <v>36</v>
      </c>
      <c r="E32" s="33"/>
      <c r="F32" s="33"/>
      <c r="G32" s="33"/>
      <c r="H32" s="33"/>
      <c r="I32" s="33"/>
      <c r="J32" s="147">
        <f>ROUND(J89, 2)</f>
        <v>495611.71000000002</v>
      </c>
      <c r="K32" s="33"/>
      <c r="L32" s="13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5"/>
      <c r="E33" s="145"/>
      <c r="F33" s="145"/>
      <c r="G33" s="145"/>
      <c r="H33" s="145"/>
      <c r="I33" s="145"/>
      <c r="J33" s="145"/>
      <c r="K33" s="145"/>
      <c r="L33" s="13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8" t="s">
        <v>38</v>
      </c>
      <c r="G34" s="33"/>
      <c r="H34" s="33"/>
      <c r="I34" s="148" t="s">
        <v>37</v>
      </c>
      <c r="J34" s="148" t="s">
        <v>39</v>
      </c>
      <c r="K34" s="33"/>
      <c r="L34" s="13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49" t="s">
        <v>40</v>
      </c>
      <c r="E35" s="136" t="s">
        <v>41</v>
      </c>
      <c r="F35" s="150">
        <f>ROUND((SUM(BE89:BE151)),  2)</f>
        <v>495611.71000000002</v>
      </c>
      <c r="G35" s="33"/>
      <c r="H35" s="33"/>
      <c r="I35" s="151">
        <v>0.20999999999999999</v>
      </c>
      <c r="J35" s="150">
        <f>ROUND(((SUM(BE89:BE151))*I35),  2)</f>
        <v>104078.46000000001</v>
      </c>
      <c r="K35" s="33"/>
      <c r="L35" s="13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6" t="s">
        <v>42</v>
      </c>
      <c r="F36" s="150">
        <f>ROUND((SUM(BF89:BF151)),  2)</f>
        <v>0</v>
      </c>
      <c r="G36" s="33"/>
      <c r="H36" s="33"/>
      <c r="I36" s="151">
        <v>0.14999999999999999</v>
      </c>
      <c r="J36" s="150">
        <f>ROUND(((SUM(BF89:BF151))*I36),  2)</f>
        <v>0</v>
      </c>
      <c r="K36" s="33"/>
      <c r="L36" s="13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6" t="s">
        <v>43</v>
      </c>
      <c r="F37" s="150">
        <f>ROUND((SUM(BG89:BG151)),  2)</f>
        <v>0</v>
      </c>
      <c r="G37" s="33"/>
      <c r="H37" s="33"/>
      <c r="I37" s="151">
        <v>0.20999999999999999</v>
      </c>
      <c r="J37" s="150">
        <f>0</f>
        <v>0</v>
      </c>
      <c r="K37" s="33"/>
      <c r="L37" s="13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6" t="s">
        <v>44</v>
      </c>
      <c r="F38" s="150">
        <f>ROUND((SUM(BH89:BH151)),  2)</f>
        <v>0</v>
      </c>
      <c r="G38" s="33"/>
      <c r="H38" s="33"/>
      <c r="I38" s="151">
        <v>0.14999999999999999</v>
      </c>
      <c r="J38" s="150">
        <f>0</f>
        <v>0</v>
      </c>
      <c r="K38" s="33"/>
      <c r="L38" s="13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6" t="s">
        <v>45</v>
      </c>
      <c r="F39" s="150">
        <f>ROUND((SUM(BI89:BI151)),  2)</f>
        <v>0</v>
      </c>
      <c r="G39" s="33"/>
      <c r="H39" s="33"/>
      <c r="I39" s="151">
        <v>0</v>
      </c>
      <c r="J39" s="150">
        <f>0</f>
        <v>0</v>
      </c>
      <c r="K39" s="33"/>
      <c r="L39" s="13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2"/>
      <c r="D41" s="153" t="s">
        <v>46</v>
      </c>
      <c r="E41" s="154"/>
      <c r="F41" s="154"/>
      <c r="G41" s="155" t="s">
        <v>47</v>
      </c>
      <c r="H41" s="156" t="s">
        <v>48</v>
      </c>
      <c r="I41" s="154"/>
      <c r="J41" s="157">
        <f>SUM(J32:J39)</f>
        <v>599690.17000000004</v>
      </c>
      <c r="K41" s="158"/>
      <c r="L41" s="138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59"/>
      <c r="C42" s="160"/>
      <c r="D42" s="160"/>
      <c r="E42" s="160"/>
      <c r="F42" s="160"/>
      <c r="G42" s="160"/>
      <c r="H42" s="160"/>
      <c r="I42" s="160"/>
      <c r="J42" s="160"/>
      <c r="K42" s="160"/>
      <c r="L42" s="138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1"/>
      <c r="C46" s="162"/>
      <c r="D46" s="162"/>
      <c r="E46" s="162"/>
      <c r="F46" s="162"/>
      <c r="G46" s="162"/>
      <c r="H46" s="162"/>
      <c r="I46" s="162"/>
      <c r="J46" s="162"/>
      <c r="K46" s="162"/>
      <c r="L46" s="13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103</v>
      </c>
      <c r="D47" s="35"/>
      <c r="E47" s="35"/>
      <c r="F47" s="35"/>
      <c r="G47" s="35"/>
      <c r="H47" s="35"/>
      <c r="I47" s="35"/>
      <c r="J47" s="35"/>
      <c r="K47" s="35"/>
      <c r="L47" s="13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3" t="str">
        <f>E7</f>
        <v>02 - Stavba Větrolamu TEO 2 v k.ú. Ves Touškov</v>
      </c>
      <c r="F50" s="30"/>
      <c r="G50" s="30"/>
      <c r="H50" s="30"/>
      <c r="I50" s="35"/>
      <c r="J50" s="35"/>
      <c r="K50" s="35"/>
      <c r="L50" s="13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101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3" t="s">
        <v>338</v>
      </c>
      <c r="F52" s="35"/>
      <c r="G52" s="35"/>
      <c r="H52" s="35"/>
      <c r="I52" s="35"/>
      <c r="J52" s="35"/>
      <c r="K52" s="35"/>
      <c r="L52" s="13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339</v>
      </c>
      <c r="D53" s="35"/>
      <c r="E53" s="35"/>
      <c r="F53" s="35"/>
      <c r="G53" s="35"/>
      <c r="H53" s="35"/>
      <c r="I53" s="35"/>
      <c r="J53" s="35"/>
      <c r="K53" s="35"/>
      <c r="L53" s="13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210030-02-03-01 - Následná péče - 1. rok</v>
      </c>
      <c r="F54" s="35"/>
      <c r="G54" s="35"/>
      <c r="H54" s="35"/>
      <c r="I54" s="35"/>
      <c r="J54" s="35"/>
      <c r="K54" s="35"/>
      <c r="L54" s="13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19</v>
      </c>
      <c r="D56" s="35"/>
      <c r="E56" s="35"/>
      <c r="F56" s="27" t="str">
        <f>F14</f>
        <v>k.ú. Ves Touškov</v>
      </c>
      <c r="G56" s="35"/>
      <c r="H56" s="35"/>
      <c r="I56" s="30" t="s">
        <v>21</v>
      </c>
      <c r="J56" s="66" t="str">
        <f>IF(J14="","",J14)</f>
        <v>6. 1. 2023</v>
      </c>
      <c r="K56" s="35"/>
      <c r="L56" s="13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5.15" customHeight="1">
      <c r="A58" s="33"/>
      <c r="B58" s="34"/>
      <c r="C58" s="30" t="s">
        <v>23</v>
      </c>
      <c r="D58" s="35"/>
      <c r="E58" s="35"/>
      <c r="F58" s="27" t="str">
        <f>E17</f>
        <v>SPÚ, Pobočka Plzeň</v>
      </c>
      <c r="G58" s="35"/>
      <c r="H58" s="35"/>
      <c r="I58" s="30" t="s">
        <v>29</v>
      </c>
      <c r="J58" s="31" t="str">
        <f>E23</f>
        <v>Geocart CZ a.s.</v>
      </c>
      <c r="K58" s="35"/>
      <c r="L58" s="13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27</v>
      </c>
      <c r="D59" s="35"/>
      <c r="E59" s="35"/>
      <c r="F59" s="27" t="str">
        <f>IF(E20="","",E20)</f>
        <v xml:space="preserve"> </v>
      </c>
      <c r="G59" s="35"/>
      <c r="H59" s="35"/>
      <c r="I59" s="30" t="s">
        <v>32</v>
      </c>
      <c r="J59" s="31" t="str">
        <f>E26</f>
        <v>Ing. Petr Chytka</v>
      </c>
      <c r="K59" s="35"/>
      <c r="L59" s="13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4" t="s">
        <v>104</v>
      </c>
      <c r="D61" s="165"/>
      <c r="E61" s="165"/>
      <c r="F61" s="165"/>
      <c r="G61" s="165"/>
      <c r="H61" s="165"/>
      <c r="I61" s="165"/>
      <c r="J61" s="166" t="s">
        <v>105</v>
      </c>
      <c r="K61" s="165"/>
      <c r="L61" s="13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7" t="s">
        <v>68</v>
      </c>
      <c r="D63" s="35"/>
      <c r="E63" s="35"/>
      <c r="F63" s="35"/>
      <c r="G63" s="35"/>
      <c r="H63" s="35"/>
      <c r="I63" s="35"/>
      <c r="J63" s="96">
        <f>J89</f>
        <v>495611.71000000008</v>
      </c>
      <c r="K63" s="35"/>
      <c r="L63" s="13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106</v>
      </c>
    </row>
    <row r="64" s="9" customFormat="1" ht="24.96" customHeight="1">
      <c r="A64" s="9"/>
      <c r="B64" s="168"/>
      <c r="C64" s="169"/>
      <c r="D64" s="170" t="s">
        <v>107</v>
      </c>
      <c r="E64" s="171"/>
      <c r="F64" s="171"/>
      <c r="G64" s="171"/>
      <c r="H64" s="171"/>
      <c r="I64" s="171"/>
      <c r="J64" s="172">
        <f>J90</f>
        <v>495611.71000000008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4"/>
      <c r="C65" s="119"/>
      <c r="D65" s="175" t="s">
        <v>108</v>
      </c>
      <c r="E65" s="176"/>
      <c r="F65" s="176"/>
      <c r="G65" s="176"/>
      <c r="H65" s="176"/>
      <c r="I65" s="176"/>
      <c r="J65" s="177">
        <f>J91</f>
        <v>466940.39000000007</v>
      </c>
      <c r="K65" s="119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19"/>
      <c r="D66" s="175" t="s">
        <v>109</v>
      </c>
      <c r="E66" s="176"/>
      <c r="F66" s="176"/>
      <c r="G66" s="176"/>
      <c r="H66" s="176"/>
      <c r="I66" s="176"/>
      <c r="J66" s="177">
        <f>J145</f>
        <v>20000</v>
      </c>
      <c r="K66" s="119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19"/>
      <c r="D67" s="175" t="s">
        <v>110</v>
      </c>
      <c r="E67" s="176"/>
      <c r="F67" s="176"/>
      <c r="G67" s="176"/>
      <c r="H67" s="176"/>
      <c r="I67" s="176"/>
      <c r="J67" s="177">
        <f>J148</f>
        <v>8671.3199999999997</v>
      </c>
      <c r="K67" s="119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3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13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="2" customFormat="1" ht="6.96" customHeight="1">
      <c r="A73" s="33"/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13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24.96" customHeight="1">
      <c r="A74" s="33"/>
      <c r="B74" s="34"/>
      <c r="C74" s="24" t="s">
        <v>111</v>
      </c>
      <c r="D74" s="35"/>
      <c r="E74" s="35"/>
      <c r="F74" s="35"/>
      <c r="G74" s="35"/>
      <c r="H74" s="35"/>
      <c r="I74" s="35"/>
      <c r="J74" s="35"/>
      <c r="K74" s="35"/>
      <c r="L74" s="13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14</v>
      </c>
      <c r="D76" s="35"/>
      <c r="E76" s="35"/>
      <c r="F76" s="35"/>
      <c r="G76" s="35"/>
      <c r="H76" s="35"/>
      <c r="I76" s="35"/>
      <c r="J76" s="35"/>
      <c r="K76" s="35"/>
      <c r="L76" s="13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6.5" customHeight="1">
      <c r="A77" s="33"/>
      <c r="B77" s="34"/>
      <c r="C77" s="35"/>
      <c r="D77" s="35"/>
      <c r="E77" s="163" t="str">
        <f>E7</f>
        <v>02 - Stavba Větrolamu TEO 2 v k.ú. Ves Touškov</v>
      </c>
      <c r="F77" s="30"/>
      <c r="G77" s="30"/>
      <c r="H77" s="30"/>
      <c r="I77" s="35"/>
      <c r="J77" s="35"/>
      <c r="K77" s="35"/>
      <c r="L77" s="13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" customFormat="1" ht="12" customHeight="1">
      <c r="B78" s="22"/>
      <c r="C78" s="30" t="s">
        <v>101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3"/>
      <c r="B79" s="34"/>
      <c r="C79" s="35"/>
      <c r="D79" s="35"/>
      <c r="E79" s="163" t="s">
        <v>338</v>
      </c>
      <c r="F79" s="35"/>
      <c r="G79" s="35"/>
      <c r="H79" s="35"/>
      <c r="I79" s="35"/>
      <c r="J79" s="35"/>
      <c r="K79" s="35"/>
      <c r="L79" s="13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2" customHeight="1">
      <c r="A80" s="33"/>
      <c r="B80" s="34"/>
      <c r="C80" s="30" t="s">
        <v>339</v>
      </c>
      <c r="D80" s="35"/>
      <c r="E80" s="35"/>
      <c r="F80" s="35"/>
      <c r="G80" s="35"/>
      <c r="H80" s="35"/>
      <c r="I80" s="35"/>
      <c r="J80" s="35"/>
      <c r="K80" s="35"/>
      <c r="L80" s="13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6.5" customHeight="1">
      <c r="A81" s="33"/>
      <c r="B81" s="34"/>
      <c r="C81" s="35"/>
      <c r="D81" s="35"/>
      <c r="E81" s="63" t="str">
        <f>E11</f>
        <v>210030-02-03-01 - Následná péče - 1. rok</v>
      </c>
      <c r="F81" s="35"/>
      <c r="G81" s="35"/>
      <c r="H81" s="35"/>
      <c r="I81" s="35"/>
      <c r="J81" s="35"/>
      <c r="K81" s="35"/>
      <c r="L81" s="13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6.96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3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2" customHeight="1">
      <c r="A83" s="33"/>
      <c r="B83" s="34"/>
      <c r="C83" s="30" t="s">
        <v>19</v>
      </c>
      <c r="D83" s="35"/>
      <c r="E83" s="35"/>
      <c r="F83" s="27" t="str">
        <f>F14</f>
        <v>k.ú. Ves Touškov</v>
      </c>
      <c r="G83" s="35"/>
      <c r="H83" s="35"/>
      <c r="I83" s="30" t="s">
        <v>21</v>
      </c>
      <c r="J83" s="66" t="str">
        <f>IF(J14="","",J14)</f>
        <v>6. 1. 2023</v>
      </c>
      <c r="K83" s="35"/>
      <c r="L83" s="13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6.96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3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5.15" customHeight="1">
      <c r="A85" s="33"/>
      <c r="B85" s="34"/>
      <c r="C85" s="30" t="s">
        <v>23</v>
      </c>
      <c r="D85" s="35"/>
      <c r="E85" s="35"/>
      <c r="F85" s="27" t="str">
        <f>E17</f>
        <v>SPÚ, Pobočka Plzeň</v>
      </c>
      <c r="G85" s="35"/>
      <c r="H85" s="35"/>
      <c r="I85" s="30" t="s">
        <v>29</v>
      </c>
      <c r="J85" s="31" t="str">
        <f>E23</f>
        <v>Geocart CZ a.s.</v>
      </c>
      <c r="K85" s="35"/>
      <c r="L85" s="13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5.15" customHeight="1">
      <c r="A86" s="33"/>
      <c r="B86" s="34"/>
      <c r="C86" s="30" t="s">
        <v>27</v>
      </c>
      <c r="D86" s="35"/>
      <c r="E86" s="35"/>
      <c r="F86" s="27" t="str">
        <f>IF(E20="","",E20)</f>
        <v xml:space="preserve"> </v>
      </c>
      <c r="G86" s="35"/>
      <c r="H86" s="35"/>
      <c r="I86" s="30" t="s">
        <v>32</v>
      </c>
      <c r="J86" s="31" t="str">
        <f>E26</f>
        <v>Ing. Petr Chytka</v>
      </c>
      <c r="K86" s="35"/>
      <c r="L86" s="13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0.32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3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11" customFormat="1" ht="29.28" customHeight="1">
      <c r="A88" s="179"/>
      <c r="B88" s="180"/>
      <c r="C88" s="181" t="s">
        <v>112</v>
      </c>
      <c r="D88" s="182" t="s">
        <v>55</v>
      </c>
      <c r="E88" s="182" t="s">
        <v>51</v>
      </c>
      <c r="F88" s="182" t="s">
        <v>52</v>
      </c>
      <c r="G88" s="182" t="s">
        <v>113</v>
      </c>
      <c r="H88" s="182" t="s">
        <v>114</v>
      </c>
      <c r="I88" s="182" t="s">
        <v>115</v>
      </c>
      <c r="J88" s="182" t="s">
        <v>105</v>
      </c>
      <c r="K88" s="183" t="s">
        <v>116</v>
      </c>
      <c r="L88" s="184"/>
      <c r="M88" s="86" t="s">
        <v>17</v>
      </c>
      <c r="N88" s="87" t="s">
        <v>40</v>
      </c>
      <c r="O88" s="87" t="s">
        <v>117</v>
      </c>
      <c r="P88" s="87" t="s">
        <v>118</v>
      </c>
      <c r="Q88" s="87" t="s">
        <v>119</v>
      </c>
      <c r="R88" s="87" t="s">
        <v>120</v>
      </c>
      <c r="S88" s="87" t="s">
        <v>121</v>
      </c>
      <c r="T88" s="88" t="s">
        <v>122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33"/>
      <c r="B89" s="34"/>
      <c r="C89" s="93" t="s">
        <v>123</v>
      </c>
      <c r="D89" s="35"/>
      <c r="E89" s="35"/>
      <c r="F89" s="35"/>
      <c r="G89" s="35"/>
      <c r="H89" s="35"/>
      <c r="I89" s="35"/>
      <c r="J89" s="185">
        <f>BK89</f>
        <v>495611.71000000008</v>
      </c>
      <c r="K89" s="35"/>
      <c r="L89" s="39"/>
      <c r="M89" s="89"/>
      <c r="N89" s="186"/>
      <c r="O89" s="90"/>
      <c r="P89" s="187">
        <f>P90</f>
        <v>834.57015899999999</v>
      </c>
      <c r="Q89" s="90"/>
      <c r="R89" s="187">
        <f>R90</f>
        <v>8.0290600000000012</v>
      </c>
      <c r="S89" s="90"/>
      <c r="T89" s="188">
        <f>T90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69</v>
      </c>
      <c r="AU89" s="18" t="s">
        <v>106</v>
      </c>
      <c r="BK89" s="189">
        <f>BK90</f>
        <v>495611.71000000008</v>
      </c>
    </row>
    <row r="90" s="12" customFormat="1" ht="25.92" customHeight="1">
      <c r="A90" s="12"/>
      <c r="B90" s="190"/>
      <c r="C90" s="191"/>
      <c r="D90" s="192" t="s">
        <v>69</v>
      </c>
      <c r="E90" s="193" t="s">
        <v>124</v>
      </c>
      <c r="F90" s="193" t="s">
        <v>125</v>
      </c>
      <c r="G90" s="191"/>
      <c r="H90" s="191"/>
      <c r="I90" s="191"/>
      <c r="J90" s="194">
        <f>BK90</f>
        <v>495611.71000000008</v>
      </c>
      <c r="K90" s="191"/>
      <c r="L90" s="195"/>
      <c r="M90" s="196"/>
      <c r="N90" s="197"/>
      <c r="O90" s="197"/>
      <c r="P90" s="198">
        <f>P91+P145+P148</f>
        <v>834.57015899999999</v>
      </c>
      <c r="Q90" s="197"/>
      <c r="R90" s="198">
        <f>R91+R145+R148</f>
        <v>8.0290600000000012</v>
      </c>
      <c r="S90" s="197"/>
      <c r="T90" s="199">
        <f>T91+T145+T148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78</v>
      </c>
      <c r="AT90" s="201" t="s">
        <v>69</v>
      </c>
      <c r="AU90" s="201" t="s">
        <v>70</v>
      </c>
      <c r="AY90" s="200" t="s">
        <v>126</v>
      </c>
      <c r="BK90" s="202">
        <f>BK91+BK145+BK148</f>
        <v>495611.71000000008</v>
      </c>
    </row>
    <row r="91" s="12" customFormat="1" ht="22.8" customHeight="1">
      <c r="A91" s="12"/>
      <c r="B91" s="190"/>
      <c r="C91" s="191"/>
      <c r="D91" s="192" t="s">
        <v>69</v>
      </c>
      <c r="E91" s="203" t="s">
        <v>78</v>
      </c>
      <c r="F91" s="203" t="s">
        <v>127</v>
      </c>
      <c r="G91" s="191"/>
      <c r="H91" s="191"/>
      <c r="I91" s="191"/>
      <c r="J91" s="204">
        <f>BK91</f>
        <v>466940.39000000007</v>
      </c>
      <c r="K91" s="191"/>
      <c r="L91" s="195"/>
      <c r="M91" s="196"/>
      <c r="N91" s="197"/>
      <c r="O91" s="197"/>
      <c r="P91" s="198">
        <f>SUM(P92:P144)</f>
        <v>817.82307200000002</v>
      </c>
      <c r="Q91" s="197"/>
      <c r="R91" s="198">
        <f>SUM(R92:R144)</f>
        <v>8.0278300000000016</v>
      </c>
      <c r="S91" s="197"/>
      <c r="T91" s="199">
        <f>SUM(T92:T144)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78</v>
      </c>
      <c r="AT91" s="201" t="s">
        <v>69</v>
      </c>
      <c r="AU91" s="201" t="s">
        <v>78</v>
      </c>
      <c r="AY91" s="200" t="s">
        <v>126</v>
      </c>
      <c r="BK91" s="202">
        <f>SUM(BK92:BK144)</f>
        <v>466940.39000000007</v>
      </c>
    </row>
    <row r="92" s="2" customFormat="1" ht="24.15" customHeight="1">
      <c r="A92" s="33"/>
      <c r="B92" s="34"/>
      <c r="C92" s="205" t="s">
        <v>78</v>
      </c>
      <c r="D92" s="205" t="s">
        <v>128</v>
      </c>
      <c r="E92" s="206" t="s">
        <v>283</v>
      </c>
      <c r="F92" s="207" t="s">
        <v>284</v>
      </c>
      <c r="G92" s="208" t="s">
        <v>285</v>
      </c>
      <c r="H92" s="209">
        <v>22.579999999999998</v>
      </c>
      <c r="I92" s="210">
        <v>191</v>
      </c>
      <c r="J92" s="210">
        <f>ROUND(I92*H92,2)</f>
        <v>4312.7799999999997</v>
      </c>
      <c r="K92" s="207" t="s">
        <v>132</v>
      </c>
      <c r="L92" s="39"/>
      <c r="M92" s="211" t="s">
        <v>17</v>
      </c>
      <c r="N92" s="212" t="s">
        <v>41</v>
      </c>
      <c r="O92" s="213">
        <v>0.56000000000000005</v>
      </c>
      <c r="P92" s="213">
        <f>O92*H92</f>
        <v>12.6448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15" t="s">
        <v>133</v>
      </c>
      <c r="AT92" s="215" t="s">
        <v>128</v>
      </c>
      <c r="AU92" s="215" t="s">
        <v>80</v>
      </c>
      <c r="AY92" s="18" t="s">
        <v>126</v>
      </c>
      <c r="BE92" s="216">
        <f>IF(N92="základní",J92,0)</f>
        <v>4312.7799999999997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8" t="s">
        <v>78</v>
      </c>
      <c r="BK92" s="216">
        <f>ROUND(I92*H92,2)</f>
        <v>4312.7799999999997</v>
      </c>
      <c r="BL92" s="18" t="s">
        <v>133</v>
      </c>
      <c r="BM92" s="215" t="s">
        <v>341</v>
      </c>
    </row>
    <row r="93" s="2" customFormat="1">
      <c r="A93" s="33"/>
      <c r="B93" s="34"/>
      <c r="C93" s="35"/>
      <c r="D93" s="217" t="s">
        <v>135</v>
      </c>
      <c r="E93" s="35"/>
      <c r="F93" s="218" t="s">
        <v>284</v>
      </c>
      <c r="G93" s="35"/>
      <c r="H93" s="35"/>
      <c r="I93" s="35"/>
      <c r="J93" s="35"/>
      <c r="K93" s="35"/>
      <c r="L93" s="39"/>
      <c r="M93" s="219"/>
      <c r="N93" s="220"/>
      <c r="O93" s="78"/>
      <c r="P93" s="78"/>
      <c r="Q93" s="78"/>
      <c r="R93" s="78"/>
      <c r="S93" s="78"/>
      <c r="T93" s="79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135</v>
      </c>
      <c r="AU93" s="18" t="s">
        <v>80</v>
      </c>
    </row>
    <row r="94" s="2" customFormat="1">
      <c r="A94" s="33"/>
      <c r="B94" s="34"/>
      <c r="C94" s="35"/>
      <c r="D94" s="221" t="s">
        <v>136</v>
      </c>
      <c r="E94" s="35"/>
      <c r="F94" s="222" t="s">
        <v>287</v>
      </c>
      <c r="G94" s="35"/>
      <c r="H94" s="35"/>
      <c r="I94" s="35"/>
      <c r="J94" s="35"/>
      <c r="K94" s="35"/>
      <c r="L94" s="39"/>
      <c r="M94" s="219"/>
      <c r="N94" s="220"/>
      <c r="O94" s="78"/>
      <c r="P94" s="78"/>
      <c r="Q94" s="78"/>
      <c r="R94" s="78"/>
      <c r="S94" s="78"/>
      <c r="T94" s="79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8" t="s">
        <v>136</v>
      </c>
      <c r="AU94" s="18" t="s">
        <v>80</v>
      </c>
    </row>
    <row r="95" s="13" customFormat="1">
      <c r="A95" s="13"/>
      <c r="B95" s="223"/>
      <c r="C95" s="224"/>
      <c r="D95" s="217" t="s">
        <v>138</v>
      </c>
      <c r="E95" s="225" t="s">
        <v>17</v>
      </c>
      <c r="F95" s="226" t="s">
        <v>342</v>
      </c>
      <c r="G95" s="224"/>
      <c r="H95" s="227">
        <v>22.579999999999998</v>
      </c>
      <c r="I95" s="224"/>
      <c r="J95" s="224"/>
      <c r="K95" s="224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138</v>
      </c>
      <c r="AU95" s="232" t="s">
        <v>80</v>
      </c>
      <c r="AV95" s="13" t="s">
        <v>80</v>
      </c>
      <c r="AW95" s="13" t="s">
        <v>31</v>
      </c>
      <c r="AX95" s="13" t="s">
        <v>78</v>
      </c>
      <c r="AY95" s="232" t="s">
        <v>126</v>
      </c>
    </row>
    <row r="96" s="2" customFormat="1" ht="16.5" customHeight="1">
      <c r="A96" s="33"/>
      <c r="B96" s="34"/>
      <c r="C96" s="233" t="s">
        <v>80</v>
      </c>
      <c r="D96" s="233" t="s">
        <v>157</v>
      </c>
      <c r="E96" s="234" t="s">
        <v>289</v>
      </c>
      <c r="F96" s="235" t="s">
        <v>290</v>
      </c>
      <c r="G96" s="236" t="s">
        <v>160</v>
      </c>
      <c r="H96" s="237">
        <v>11.289999999999999</v>
      </c>
      <c r="I96" s="238">
        <v>50</v>
      </c>
      <c r="J96" s="238">
        <f>ROUND(I96*H96,2)</f>
        <v>564.5</v>
      </c>
      <c r="K96" s="235" t="s">
        <v>17</v>
      </c>
      <c r="L96" s="239"/>
      <c r="M96" s="240" t="s">
        <v>17</v>
      </c>
      <c r="N96" s="241" t="s">
        <v>41</v>
      </c>
      <c r="O96" s="213">
        <v>0</v>
      </c>
      <c r="P96" s="213">
        <f>O96*H96</f>
        <v>0</v>
      </c>
      <c r="Q96" s="213">
        <v>0.001</v>
      </c>
      <c r="R96" s="213">
        <f>Q96*H96</f>
        <v>0.01129</v>
      </c>
      <c r="S96" s="213">
        <v>0</v>
      </c>
      <c r="T96" s="214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215" t="s">
        <v>161</v>
      </c>
      <c r="AT96" s="215" t="s">
        <v>157</v>
      </c>
      <c r="AU96" s="215" t="s">
        <v>80</v>
      </c>
      <c r="AY96" s="18" t="s">
        <v>126</v>
      </c>
      <c r="BE96" s="216">
        <f>IF(N96="základní",J96,0)</f>
        <v>564.5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8" t="s">
        <v>78</v>
      </c>
      <c r="BK96" s="216">
        <f>ROUND(I96*H96,2)</f>
        <v>564.5</v>
      </c>
      <c r="BL96" s="18" t="s">
        <v>133</v>
      </c>
      <c r="BM96" s="215" t="s">
        <v>343</v>
      </c>
    </row>
    <row r="97" s="2" customFormat="1">
      <c r="A97" s="33"/>
      <c r="B97" s="34"/>
      <c r="C97" s="35"/>
      <c r="D97" s="217" t="s">
        <v>135</v>
      </c>
      <c r="E97" s="35"/>
      <c r="F97" s="218" t="s">
        <v>290</v>
      </c>
      <c r="G97" s="35"/>
      <c r="H97" s="35"/>
      <c r="I97" s="35"/>
      <c r="J97" s="35"/>
      <c r="K97" s="35"/>
      <c r="L97" s="39"/>
      <c r="M97" s="219"/>
      <c r="N97" s="220"/>
      <c r="O97" s="78"/>
      <c r="P97" s="78"/>
      <c r="Q97" s="78"/>
      <c r="R97" s="78"/>
      <c r="S97" s="78"/>
      <c r="T97" s="79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8" t="s">
        <v>135</v>
      </c>
      <c r="AU97" s="18" t="s">
        <v>80</v>
      </c>
    </row>
    <row r="98" s="13" customFormat="1">
      <c r="A98" s="13"/>
      <c r="B98" s="223"/>
      <c r="C98" s="224"/>
      <c r="D98" s="217" t="s">
        <v>138</v>
      </c>
      <c r="E98" s="225" t="s">
        <v>17</v>
      </c>
      <c r="F98" s="226" t="s">
        <v>344</v>
      </c>
      <c r="G98" s="224"/>
      <c r="H98" s="227">
        <v>11.289999999999999</v>
      </c>
      <c r="I98" s="224"/>
      <c r="J98" s="224"/>
      <c r="K98" s="224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138</v>
      </c>
      <c r="AU98" s="232" t="s">
        <v>80</v>
      </c>
      <c r="AV98" s="13" t="s">
        <v>80</v>
      </c>
      <c r="AW98" s="13" t="s">
        <v>31</v>
      </c>
      <c r="AX98" s="13" t="s">
        <v>78</v>
      </c>
      <c r="AY98" s="232" t="s">
        <v>126</v>
      </c>
    </row>
    <row r="99" s="2" customFormat="1">
      <c r="A99" s="33"/>
      <c r="B99" s="34"/>
      <c r="C99" s="205" t="s">
        <v>145</v>
      </c>
      <c r="D99" s="205" t="s">
        <v>128</v>
      </c>
      <c r="E99" s="206" t="s">
        <v>292</v>
      </c>
      <c r="F99" s="207" t="s">
        <v>293</v>
      </c>
      <c r="G99" s="208" t="s">
        <v>285</v>
      </c>
      <c r="H99" s="209">
        <v>27.48</v>
      </c>
      <c r="I99" s="210">
        <v>255</v>
      </c>
      <c r="J99" s="210">
        <f>ROUND(I99*H99,2)</f>
        <v>7007.3999999999996</v>
      </c>
      <c r="K99" s="207" t="s">
        <v>132</v>
      </c>
      <c r="L99" s="39"/>
      <c r="M99" s="211" t="s">
        <v>17</v>
      </c>
      <c r="N99" s="212" t="s">
        <v>41</v>
      </c>
      <c r="O99" s="213">
        <v>0.75</v>
      </c>
      <c r="P99" s="213">
        <f>O99*H99</f>
        <v>20.609999999999999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215" t="s">
        <v>133</v>
      </c>
      <c r="AT99" s="215" t="s">
        <v>128</v>
      </c>
      <c r="AU99" s="215" t="s">
        <v>80</v>
      </c>
      <c r="AY99" s="18" t="s">
        <v>126</v>
      </c>
      <c r="BE99" s="216">
        <f>IF(N99="základní",J99,0)</f>
        <v>7007.3999999999996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8" t="s">
        <v>78</v>
      </c>
      <c r="BK99" s="216">
        <f>ROUND(I99*H99,2)</f>
        <v>7007.3999999999996</v>
      </c>
      <c r="BL99" s="18" t="s">
        <v>133</v>
      </c>
      <c r="BM99" s="215" t="s">
        <v>345</v>
      </c>
    </row>
    <row r="100" s="2" customFormat="1">
      <c r="A100" s="33"/>
      <c r="B100" s="34"/>
      <c r="C100" s="35"/>
      <c r="D100" s="217" t="s">
        <v>135</v>
      </c>
      <c r="E100" s="35"/>
      <c r="F100" s="218" t="s">
        <v>293</v>
      </c>
      <c r="G100" s="35"/>
      <c r="H100" s="35"/>
      <c r="I100" s="35"/>
      <c r="J100" s="35"/>
      <c r="K100" s="35"/>
      <c r="L100" s="39"/>
      <c r="M100" s="219"/>
      <c r="N100" s="220"/>
      <c r="O100" s="78"/>
      <c r="P100" s="78"/>
      <c r="Q100" s="78"/>
      <c r="R100" s="78"/>
      <c r="S100" s="78"/>
      <c r="T100" s="79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8" t="s">
        <v>135</v>
      </c>
      <c r="AU100" s="18" t="s">
        <v>80</v>
      </c>
    </row>
    <row r="101" s="2" customFormat="1">
      <c r="A101" s="33"/>
      <c r="B101" s="34"/>
      <c r="C101" s="35"/>
      <c r="D101" s="221" t="s">
        <v>136</v>
      </c>
      <c r="E101" s="35"/>
      <c r="F101" s="222" t="s">
        <v>295</v>
      </c>
      <c r="G101" s="35"/>
      <c r="H101" s="35"/>
      <c r="I101" s="35"/>
      <c r="J101" s="35"/>
      <c r="K101" s="35"/>
      <c r="L101" s="39"/>
      <c r="M101" s="219"/>
      <c r="N101" s="220"/>
      <c r="O101" s="78"/>
      <c r="P101" s="78"/>
      <c r="Q101" s="78"/>
      <c r="R101" s="78"/>
      <c r="S101" s="78"/>
      <c r="T101" s="79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8" t="s">
        <v>136</v>
      </c>
      <c r="AU101" s="18" t="s">
        <v>80</v>
      </c>
    </row>
    <row r="102" s="13" customFormat="1">
      <c r="A102" s="13"/>
      <c r="B102" s="223"/>
      <c r="C102" s="224"/>
      <c r="D102" s="217" t="s">
        <v>138</v>
      </c>
      <c r="E102" s="225" t="s">
        <v>17</v>
      </c>
      <c r="F102" s="226" t="s">
        <v>346</v>
      </c>
      <c r="G102" s="224"/>
      <c r="H102" s="227">
        <v>27.48</v>
      </c>
      <c r="I102" s="224"/>
      <c r="J102" s="224"/>
      <c r="K102" s="224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138</v>
      </c>
      <c r="AU102" s="232" t="s">
        <v>80</v>
      </c>
      <c r="AV102" s="13" t="s">
        <v>80</v>
      </c>
      <c r="AW102" s="13" t="s">
        <v>31</v>
      </c>
      <c r="AX102" s="13" t="s">
        <v>78</v>
      </c>
      <c r="AY102" s="232" t="s">
        <v>126</v>
      </c>
    </row>
    <row r="103" s="2" customFormat="1" ht="16.5" customHeight="1">
      <c r="A103" s="33"/>
      <c r="B103" s="34"/>
      <c r="C103" s="233" t="s">
        <v>133</v>
      </c>
      <c r="D103" s="233" t="s">
        <v>157</v>
      </c>
      <c r="E103" s="234" t="s">
        <v>297</v>
      </c>
      <c r="F103" s="235" t="s">
        <v>290</v>
      </c>
      <c r="G103" s="236" t="s">
        <v>160</v>
      </c>
      <c r="H103" s="237">
        <v>13.74</v>
      </c>
      <c r="I103" s="238">
        <v>50</v>
      </c>
      <c r="J103" s="238">
        <f>ROUND(I103*H103,2)</f>
        <v>687</v>
      </c>
      <c r="K103" s="235" t="s">
        <v>17</v>
      </c>
      <c r="L103" s="239"/>
      <c r="M103" s="240" t="s">
        <v>17</v>
      </c>
      <c r="N103" s="241" t="s">
        <v>41</v>
      </c>
      <c r="O103" s="213">
        <v>0</v>
      </c>
      <c r="P103" s="213">
        <f>O103*H103</f>
        <v>0</v>
      </c>
      <c r="Q103" s="213">
        <v>0.001</v>
      </c>
      <c r="R103" s="213">
        <f>Q103*H103</f>
        <v>0.013740000000000001</v>
      </c>
      <c r="S103" s="213">
        <v>0</v>
      </c>
      <c r="T103" s="214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215" t="s">
        <v>161</v>
      </c>
      <c r="AT103" s="215" t="s">
        <v>157</v>
      </c>
      <c r="AU103" s="215" t="s">
        <v>80</v>
      </c>
      <c r="AY103" s="18" t="s">
        <v>126</v>
      </c>
      <c r="BE103" s="216">
        <f>IF(N103="základní",J103,0)</f>
        <v>687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8" t="s">
        <v>78</v>
      </c>
      <c r="BK103" s="216">
        <f>ROUND(I103*H103,2)</f>
        <v>687</v>
      </c>
      <c r="BL103" s="18" t="s">
        <v>133</v>
      </c>
      <c r="BM103" s="215" t="s">
        <v>347</v>
      </c>
    </row>
    <row r="104" s="2" customFormat="1">
      <c r="A104" s="33"/>
      <c r="B104" s="34"/>
      <c r="C104" s="35"/>
      <c r="D104" s="217" t="s">
        <v>135</v>
      </c>
      <c r="E104" s="35"/>
      <c r="F104" s="218" t="s">
        <v>290</v>
      </c>
      <c r="G104" s="35"/>
      <c r="H104" s="35"/>
      <c r="I104" s="35"/>
      <c r="J104" s="35"/>
      <c r="K104" s="35"/>
      <c r="L104" s="39"/>
      <c r="M104" s="219"/>
      <c r="N104" s="220"/>
      <c r="O104" s="78"/>
      <c r="P104" s="78"/>
      <c r="Q104" s="78"/>
      <c r="R104" s="78"/>
      <c r="S104" s="78"/>
      <c r="T104" s="79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8" t="s">
        <v>135</v>
      </c>
      <c r="AU104" s="18" t="s">
        <v>80</v>
      </c>
    </row>
    <row r="105" s="13" customFormat="1">
      <c r="A105" s="13"/>
      <c r="B105" s="223"/>
      <c r="C105" s="224"/>
      <c r="D105" s="217" t="s">
        <v>138</v>
      </c>
      <c r="E105" s="225" t="s">
        <v>17</v>
      </c>
      <c r="F105" s="226" t="s">
        <v>348</v>
      </c>
      <c r="G105" s="224"/>
      <c r="H105" s="227">
        <v>13.74</v>
      </c>
      <c r="I105" s="224"/>
      <c r="J105" s="224"/>
      <c r="K105" s="224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138</v>
      </c>
      <c r="AU105" s="232" t="s">
        <v>80</v>
      </c>
      <c r="AV105" s="13" t="s">
        <v>80</v>
      </c>
      <c r="AW105" s="13" t="s">
        <v>31</v>
      </c>
      <c r="AX105" s="13" t="s">
        <v>78</v>
      </c>
      <c r="AY105" s="232" t="s">
        <v>126</v>
      </c>
    </row>
    <row r="106" s="2" customFormat="1" ht="16.5" customHeight="1">
      <c r="A106" s="33"/>
      <c r="B106" s="34"/>
      <c r="C106" s="205" t="s">
        <v>156</v>
      </c>
      <c r="D106" s="205" t="s">
        <v>128</v>
      </c>
      <c r="E106" s="206" t="s">
        <v>349</v>
      </c>
      <c r="F106" s="207" t="s">
        <v>350</v>
      </c>
      <c r="G106" s="208" t="s">
        <v>180</v>
      </c>
      <c r="H106" s="209">
        <v>1.821</v>
      </c>
      <c r="I106" s="210">
        <v>8280</v>
      </c>
      <c r="J106" s="210">
        <f>ROUND(I106*H106,2)</f>
        <v>15077.879999999999</v>
      </c>
      <c r="K106" s="207" t="s">
        <v>132</v>
      </c>
      <c r="L106" s="39"/>
      <c r="M106" s="211" t="s">
        <v>17</v>
      </c>
      <c r="N106" s="212" t="s">
        <v>41</v>
      </c>
      <c r="O106" s="213">
        <v>20.992000000000001</v>
      </c>
      <c r="P106" s="213">
        <f>O106*H106</f>
        <v>38.226432000000003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215" t="s">
        <v>133</v>
      </c>
      <c r="AT106" s="215" t="s">
        <v>128</v>
      </c>
      <c r="AU106" s="215" t="s">
        <v>80</v>
      </c>
      <c r="AY106" s="18" t="s">
        <v>126</v>
      </c>
      <c r="BE106" s="216">
        <f>IF(N106="základní",J106,0)</f>
        <v>15077.879999999999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8" t="s">
        <v>78</v>
      </c>
      <c r="BK106" s="216">
        <f>ROUND(I106*H106,2)</f>
        <v>15077.879999999999</v>
      </c>
      <c r="BL106" s="18" t="s">
        <v>133</v>
      </c>
      <c r="BM106" s="215" t="s">
        <v>351</v>
      </c>
    </row>
    <row r="107" s="2" customFormat="1">
      <c r="A107" s="33"/>
      <c r="B107" s="34"/>
      <c r="C107" s="35"/>
      <c r="D107" s="217" t="s">
        <v>135</v>
      </c>
      <c r="E107" s="35"/>
      <c r="F107" s="218" t="s">
        <v>350</v>
      </c>
      <c r="G107" s="35"/>
      <c r="H107" s="35"/>
      <c r="I107" s="35"/>
      <c r="J107" s="35"/>
      <c r="K107" s="35"/>
      <c r="L107" s="39"/>
      <c r="M107" s="219"/>
      <c r="N107" s="220"/>
      <c r="O107" s="78"/>
      <c r="P107" s="78"/>
      <c r="Q107" s="78"/>
      <c r="R107" s="78"/>
      <c r="S107" s="78"/>
      <c r="T107" s="79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8" t="s">
        <v>135</v>
      </c>
      <c r="AU107" s="18" t="s">
        <v>80</v>
      </c>
    </row>
    <row r="108" s="2" customFormat="1">
      <c r="A108" s="33"/>
      <c r="B108" s="34"/>
      <c r="C108" s="35"/>
      <c r="D108" s="221" t="s">
        <v>136</v>
      </c>
      <c r="E108" s="35"/>
      <c r="F108" s="222" t="s">
        <v>352</v>
      </c>
      <c r="G108" s="35"/>
      <c r="H108" s="35"/>
      <c r="I108" s="35"/>
      <c r="J108" s="35"/>
      <c r="K108" s="35"/>
      <c r="L108" s="39"/>
      <c r="M108" s="219"/>
      <c r="N108" s="220"/>
      <c r="O108" s="78"/>
      <c r="P108" s="78"/>
      <c r="Q108" s="78"/>
      <c r="R108" s="78"/>
      <c r="S108" s="78"/>
      <c r="T108" s="79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8" t="s">
        <v>136</v>
      </c>
      <c r="AU108" s="18" t="s">
        <v>80</v>
      </c>
    </row>
    <row r="109" s="13" customFormat="1">
      <c r="A109" s="13"/>
      <c r="B109" s="223"/>
      <c r="C109" s="224"/>
      <c r="D109" s="217" t="s">
        <v>138</v>
      </c>
      <c r="E109" s="225" t="s">
        <v>17</v>
      </c>
      <c r="F109" s="226" t="s">
        <v>353</v>
      </c>
      <c r="G109" s="224"/>
      <c r="H109" s="227">
        <v>1.821</v>
      </c>
      <c r="I109" s="224"/>
      <c r="J109" s="224"/>
      <c r="K109" s="224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138</v>
      </c>
      <c r="AU109" s="232" t="s">
        <v>80</v>
      </c>
      <c r="AV109" s="13" t="s">
        <v>80</v>
      </c>
      <c r="AW109" s="13" t="s">
        <v>31</v>
      </c>
      <c r="AX109" s="13" t="s">
        <v>78</v>
      </c>
      <c r="AY109" s="232" t="s">
        <v>126</v>
      </c>
    </row>
    <row r="110" s="2" customFormat="1" ht="16.5" customHeight="1">
      <c r="A110" s="33"/>
      <c r="B110" s="34"/>
      <c r="C110" s="205" t="s">
        <v>166</v>
      </c>
      <c r="D110" s="205" t="s">
        <v>128</v>
      </c>
      <c r="E110" s="206" t="s">
        <v>354</v>
      </c>
      <c r="F110" s="207" t="s">
        <v>355</v>
      </c>
      <c r="G110" s="208" t="s">
        <v>131</v>
      </c>
      <c r="H110" s="209">
        <v>675.27999999999997</v>
      </c>
      <c r="I110" s="210">
        <v>42.5</v>
      </c>
      <c r="J110" s="210">
        <f>ROUND(I110*H110,2)</f>
        <v>28699.400000000001</v>
      </c>
      <c r="K110" s="207" t="s">
        <v>132</v>
      </c>
      <c r="L110" s="39"/>
      <c r="M110" s="211" t="s">
        <v>17</v>
      </c>
      <c r="N110" s="212" t="s">
        <v>41</v>
      </c>
      <c r="O110" s="213">
        <v>0.113</v>
      </c>
      <c r="P110" s="213">
        <f>O110*H110</f>
        <v>76.306640000000002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215" t="s">
        <v>133</v>
      </c>
      <c r="AT110" s="215" t="s">
        <v>128</v>
      </c>
      <c r="AU110" s="215" t="s">
        <v>80</v>
      </c>
      <c r="AY110" s="18" t="s">
        <v>126</v>
      </c>
      <c r="BE110" s="216">
        <f>IF(N110="základní",J110,0)</f>
        <v>28699.400000000001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8" t="s">
        <v>78</v>
      </c>
      <c r="BK110" s="216">
        <f>ROUND(I110*H110,2)</f>
        <v>28699.400000000001</v>
      </c>
      <c r="BL110" s="18" t="s">
        <v>133</v>
      </c>
      <c r="BM110" s="215" t="s">
        <v>356</v>
      </c>
    </row>
    <row r="111" s="2" customFormat="1">
      <c r="A111" s="33"/>
      <c r="B111" s="34"/>
      <c r="C111" s="35"/>
      <c r="D111" s="217" t="s">
        <v>135</v>
      </c>
      <c r="E111" s="35"/>
      <c r="F111" s="218" t="s">
        <v>355</v>
      </c>
      <c r="G111" s="35"/>
      <c r="H111" s="35"/>
      <c r="I111" s="35"/>
      <c r="J111" s="35"/>
      <c r="K111" s="35"/>
      <c r="L111" s="39"/>
      <c r="M111" s="219"/>
      <c r="N111" s="220"/>
      <c r="O111" s="78"/>
      <c r="P111" s="78"/>
      <c r="Q111" s="78"/>
      <c r="R111" s="78"/>
      <c r="S111" s="78"/>
      <c r="T111" s="79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8" t="s">
        <v>135</v>
      </c>
      <c r="AU111" s="18" t="s">
        <v>80</v>
      </c>
    </row>
    <row r="112" s="2" customFormat="1">
      <c r="A112" s="33"/>
      <c r="B112" s="34"/>
      <c r="C112" s="35"/>
      <c r="D112" s="221" t="s">
        <v>136</v>
      </c>
      <c r="E112" s="35"/>
      <c r="F112" s="222" t="s">
        <v>357</v>
      </c>
      <c r="G112" s="35"/>
      <c r="H112" s="35"/>
      <c r="I112" s="35"/>
      <c r="J112" s="35"/>
      <c r="K112" s="35"/>
      <c r="L112" s="39"/>
      <c r="M112" s="219"/>
      <c r="N112" s="220"/>
      <c r="O112" s="78"/>
      <c r="P112" s="78"/>
      <c r="Q112" s="78"/>
      <c r="R112" s="78"/>
      <c r="S112" s="78"/>
      <c r="T112" s="79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8" t="s">
        <v>136</v>
      </c>
      <c r="AU112" s="18" t="s">
        <v>80</v>
      </c>
    </row>
    <row r="113" s="13" customFormat="1">
      <c r="A113" s="13"/>
      <c r="B113" s="223"/>
      <c r="C113" s="224"/>
      <c r="D113" s="217" t="s">
        <v>138</v>
      </c>
      <c r="E113" s="225" t="s">
        <v>17</v>
      </c>
      <c r="F113" s="226" t="s">
        <v>303</v>
      </c>
      <c r="G113" s="224"/>
      <c r="H113" s="227">
        <v>494.63999999999999</v>
      </c>
      <c r="I113" s="224"/>
      <c r="J113" s="224"/>
      <c r="K113" s="224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138</v>
      </c>
      <c r="AU113" s="232" t="s">
        <v>80</v>
      </c>
      <c r="AV113" s="13" t="s">
        <v>80</v>
      </c>
      <c r="AW113" s="13" t="s">
        <v>31</v>
      </c>
      <c r="AX113" s="13" t="s">
        <v>70</v>
      </c>
      <c r="AY113" s="232" t="s">
        <v>126</v>
      </c>
    </row>
    <row r="114" s="13" customFormat="1">
      <c r="A114" s="13"/>
      <c r="B114" s="223"/>
      <c r="C114" s="224"/>
      <c r="D114" s="217" t="s">
        <v>138</v>
      </c>
      <c r="E114" s="225" t="s">
        <v>17</v>
      </c>
      <c r="F114" s="226" t="s">
        <v>304</v>
      </c>
      <c r="G114" s="224"/>
      <c r="H114" s="227">
        <v>180.63999999999999</v>
      </c>
      <c r="I114" s="224"/>
      <c r="J114" s="224"/>
      <c r="K114" s="224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138</v>
      </c>
      <c r="AU114" s="232" t="s">
        <v>80</v>
      </c>
      <c r="AV114" s="13" t="s">
        <v>80</v>
      </c>
      <c r="AW114" s="13" t="s">
        <v>31</v>
      </c>
      <c r="AX114" s="13" t="s">
        <v>70</v>
      </c>
      <c r="AY114" s="232" t="s">
        <v>126</v>
      </c>
    </row>
    <row r="115" s="14" customFormat="1">
      <c r="A115" s="14"/>
      <c r="B115" s="243"/>
      <c r="C115" s="244"/>
      <c r="D115" s="217" t="s">
        <v>138</v>
      </c>
      <c r="E115" s="245" t="s">
        <v>17</v>
      </c>
      <c r="F115" s="246" t="s">
        <v>209</v>
      </c>
      <c r="G115" s="244"/>
      <c r="H115" s="247">
        <v>675.27999999999997</v>
      </c>
      <c r="I115" s="244"/>
      <c r="J115" s="244"/>
      <c r="K115" s="244"/>
      <c r="L115" s="248"/>
      <c r="M115" s="249"/>
      <c r="N115" s="250"/>
      <c r="O115" s="250"/>
      <c r="P115" s="250"/>
      <c r="Q115" s="250"/>
      <c r="R115" s="250"/>
      <c r="S115" s="250"/>
      <c r="T115" s="251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2" t="s">
        <v>138</v>
      </c>
      <c r="AU115" s="252" t="s">
        <v>80</v>
      </c>
      <c r="AV115" s="14" t="s">
        <v>133</v>
      </c>
      <c r="AW115" s="14" t="s">
        <v>31</v>
      </c>
      <c r="AX115" s="14" t="s">
        <v>78</v>
      </c>
      <c r="AY115" s="252" t="s">
        <v>126</v>
      </c>
    </row>
    <row r="116" s="2" customFormat="1" ht="16.5" customHeight="1">
      <c r="A116" s="33"/>
      <c r="B116" s="34"/>
      <c r="C116" s="233" t="s">
        <v>172</v>
      </c>
      <c r="D116" s="233" t="s">
        <v>157</v>
      </c>
      <c r="E116" s="234" t="s">
        <v>305</v>
      </c>
      <c r="F116" s="235" t="s">
        <v>306</v>
      </c>
      <c r="G116" s="236" t="s">
        <v>202</v>
      </c>
      <c r="H116" s="237">
        <v>33.764000000000003</v>
      </c>
      <c r="I116" s="238">
        <v>1570</v>
      </c>
      <c r="J116" s="238">
        <f>ROUND(I116*H116,2)</f>
        <v>53009.480000000003</v>
      </c>
      <c r="K116" s="235" t="s">
        <v>132</v>
      </c>
      <c r="L116" s="239"/>
      <c r="M116" s="240" t="s">
        <v>17</v>
      </c>
      <c r="N116" s="241" t="s">
        <v>41</v>
      </c>
      <c r="O116" s="213">
        <v>0</v>
      </c>
      <c r="P116" s="213">
        <f>O116*H116</f>
        <v>0</v>
      </c>
      <c r="Q116" s="213">
        <v>0.20000000000000001</v>
      </c>
      <c r="R116" s="213">
        <f>Q116*H116</f>
        <v>6.7528000000000006</v>
      </c>
      <c r="S116" s="213">
        <v>0</v>
      </c>
      <c r="T116" s="214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215" t="s">
        <v>161</v>
      </c>
      <c r="AT116" s="215" t="s">
        <v>157</v>
      </c>
      <c r="AU116" s="215" t="s">
        <v>80</v>
      </c>
      <c r="AY116" s="18" t="s">
        <v>126</v>
      </c>
      <c r="BE116" s="216">
        <f>IF(N116="základní",J116,0)</f>
        <v>53009.480000000003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8" t="s">
        <v>78</v>
      </c>
      <c r="BK116" s="216">
        <f>ROUND(I116*H116,2)</f>
        <v>53009.480000000003</v>
      </c>
      <c r="BL116" s="18" t="s">
        <v>133</v>
      </c>
      <c r="BM116" s="215" t="s">
        <v>358</v>
      </c>
    </row>
    <row r="117" s="2" customFormat="1">
      <c r="A117" s="33"/>
      <c r="B117" s="34"/>
      <c r="C117" s="35"/>
      <c r="D117" s="217" t="s">
        <v>135</v>
      </c>
      <c r="E117" s="35"/>
      <c r="F117" s="218" t="s">
        <v>306</v>
      </c>
      <c r="G117" s="35"/>
      <c r="H117" s="35"/>
      <c r="I117" s="35"/>
      <c r="J117" s="35"/>
      <c r="K117" s="35"/>
      <c r="L117" s="39"/>
      <c r="M117" s="219"/>
      <c r="N117" s="220"/>
      <c r="O117" s="78"/>
      <c r="P117" s="78"/>
      <c r="Q117" s="78"/>
      <c r="R117" s="78"/>
      <c r="S117" s="78"/>
      <c r="T117" s="79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8" t="s">
        <v>135</v>
      </c>
      <c r="AU117" s="18" t="s">
        <v>80</v>
      </c>
    </row>
    <row r="118" s="13" customFormat="1">
      <c r="A118" s="13"/>
      <c r="B118" s="223"/>
      <c r="C118" s="224"/>
      <c r="D118" s="217" t="s">
        <v>138</v>
      </c>
      <c r="E118" s="225" t="s">
        <v>17</v>
      </c>
      <c r="F118" s="226" t="s">
        <v>359</v>
      </c>
      <c r="G118" s="224"/>
      <c r="H118" s="227">
        <v>24.731999999999999</v>
      </c>
      <c r="I118" s="224"/>
      <c r="J118" s="224"/>
      <c r="K118" s="224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138</v>
      </c>
      <c r="AU118" s="232" t="s">
        <v>80</v>
      </c>
      <c r="AV118" s="13" t="s">
        <v>80</v>
      </c>
      <c r="AW118" s="13" t="s">
        <v>31</v>
      </c>
      <c r="AX118" s="13" t="s">
        <v>70</v>
      </c>
      <c r="AY118" s="232" t="s">
        <v>126</v>
      </c>
    </row>
    <row r="119" s="13" customFormat="1">
      <c r="A119" s="13"/>
      <c r="B119" s="223"/>
      <c r="C119" s="224"/>
      <c r="D119" s="217" t="s">
        <v>138</v>
      </c>
      <c r="E119" s="225" t="s">
        <v>17</v>
      </c>
      <c r="F119" s="226" t="s">
        <v>360</v>
      </c>
      <c r="G119" s="224"/>
      <c r="H119" s="227">
        <v>9.032</v>
      </c>
      <c r="I119" s="224"/>
      <c r="J119" s="224"/>
      <c r="K119" s="224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138</v>
      </c>
      <c r="AU119" s="232" t="s">
        <v>80</v>
      </c>
      <c r="AV119" s="13" t="s">
        <v>80</v>
      </c>
      <c r="AW119" s="13" t="s">
        <v>31</v>
      </c>
      <c r="AX119" s="13" t="s">
        <v>70</v>
      </c>
      <c r="AY119" s="232" t="s">
        <v>126</v>
      </c>
    </row>
    <row r="120" s="14" customFormat="1">
      <c r="A120" s="14"/>
      <c r="B120" s="243"/>
      <c r="C120" s="244"/>
      <c r="D120" s="217" t="s">
        <v>138</v>
      </c>
      <c r="E120" s="245" t="s">
        <v>17</v>
      </c>
      <c r="F120" s="246" t="s">
        <v>209</v>
      </c>
      <c r="G120" s="244"/>
      <c r="H120" s="247">
        <v>33.764000000000003</v>
      </c>
      <c r="I120" s="244"/>
      <c r="J120" s="244"/>
      <c r="K120" s="244"/>
      <c r="L120" s="248"/>
      <c r="M120" s="249"/>
      <c r="N120" s="250"/>
      <c r="O120" s="250"/>
      <c r="P120" s="250"/>
      <c r="Q120" s="250"/>
      <c r="R120" s="250"/>
      <c r="S120" s="250"/>
      <c r="T120" s="251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2" t="s">
        <v>138</v>
      </c>
      <c r="AU120" s="252" t="s">
        <v>80</v>
      </c>
      <c r="AV120" s="14" t="s">
        <v>133</v>
      </c>
      <c r="AW120" s="14" t="s">
        <v>31</v>
      </c>
      <c r="AX120" s="14" t="s">
        <v>78</v>
      </c>
      <c r="AY120" s="252" t="s">
        <v>126</v>
      </c>
    </row>
    <row r="121" s="2" customFormat="1" ht="16.5" customHeight="1">
      <c r="A121" s="33"/>
      <c r="B121" s="34"/>
      <c r="C121" s="205" t="s">
        <v>161</v>
      </c>
      <c r="D121" s="205" t="s">
        <v>128</v>
      </c>
      <c r="E121" s="206" t="s">
        <v>361</v>
      </c>
      <c r="F121" s="207" t="s">
        <v>362</v>
      </c>
      <c r="G121" s="208" t="s">
        <v>202</v>
      </c>
      <c r="H121" s="209">
        <v>387.69999999999999</v>
      </c>
      <c r="I121" s="210">
        <v>466</v>
      </c>
      <c r="J121" s="210">
        <f>ROUND(I121*H121,2)</f>
        <v>180668.20000000001</v>
      </c>
      <c r="K121" s="207" t="s">
        <v>132</v>
      </c>
      <c r="L121" s="39"/>
      <c r="M121" s="211" t="s">
        <v>17</v>
      </c>
      <c r="N121" s="212" t="s">
        <v>41</v>
      </c>
      <c r="O121" s="213">
        <v>1.196</v>
      </c>
      <c r="P121" s="213">
        <f>O121*H121</f>
        <v>463.68919999999997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5" t="s">
        <v>133</v>
      </c>
      <c r="AT121" s="215" t="s">
        <v>128</v>
      </c>
      <c r="AU121" s="215" t="s">
        <v>80</v>
      </c>
      <c r="AY121" s="18" t="s">
        <v>126</v>
      </c>
      <c r="BE121" s="216">
        <f>IF(N121="základní",J121,0)</f>
        <v>180668.20000000001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8" t="s">
        <v>78</v>
      </c>
      <c r="BK121" s="216">
        <f>ROUND(I121*H121,2)</f>
        <v>180668.20000000001</v>
      </c>
      <c r="BL121" s="18" t="s">
        <v>133</v>
      </c>
      <c r="BM121" s="215" t="s">
        <v>363</v>
      </c>
    </row>
    <row r="122" s="2" customFormat="1">
      <c r="A122" s="33"/>
      <c r="B122" s="34"/>
      <c r="C122" s="35"/>
      <c r="D122" s="217" t="s">
        <v>135</v>
      </c>
      <c r="E122" s="35"/>
      <c r="F122" s="218" t="s">
        <v>362</v>
      </c>
      <c r="G122" s="35"/>
      <c r="H122" s="35"/>
      <c r="I122" s="35"/>
      <c r="J122" s="35"/>
      <c r="K122" s="35"/>
      <c r="L122" s="39"/>
      <c r="M122" s="219"/>
      <c r="N122" s="220"/>
      <c r="O122" s="78"/>
      <c r="P122" s="78"/>
      <c r="Q122" s="78"/>
      <c r="R122" s="78"/>
      <c r="S122" s="78"/>
      <c r="T122" s="79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135</v>
      </c>
      <c r="AU122" s="18" t="s">
        <v>80</v>
      </c>
    </row>
    <row r="123" s="2" customFormat="1">
      <c r="A123" s="33"/>
      <c r="B123" s="34"/>
      <c r="C123" s="35"/>
      <c r="D123" s="221" t="s">
        <v>136</v>
      </c>
      <c r="E123" s="35"/>
      <c r="F123" s="222" t="s">
        <v>364</v>
      </c>
      <c r="G123" s="35"/>
      <c r="H123" s="35"/>
      <c r="I123" s="35"/>
      <c r="J123" s="35"/>
      <c r="K123" s="35"/>
      <c r="L123" s="39"/>
      <c r="M123" s="219"/>
      <c r="N123" s="220"/>
      <c r="O123" s="78"/>
      <c r="P123" s="78"/>
      <c r="Q123" s="78"/>
      <c r="R123" s="78"/>
      <c r="S123" s="78"/>
      <c r="T123" s="79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136</v>
      </c>
      <c r="AU123" s="18" t="s">
        <v>80</v>
      </c>
    </row>
    <row r="124" s="15" customFormat="1">
      <c r="A124" s="15"/>
      <c r="B124" s="257"/>
      <c r="C124" s="258"/>
      <c r="D124" s="217" t="s">
        <v>138</v>
      </c>
      <c r="E124" s="259" t="s">
        <v>17</v>
      </c>
      <c r="F124" s="260" t="s">
        <v>365</v>
      </c>
      <c r="G124" s="258"/>
      <c r="H124" s="259" t="s">
        <v>17</v>
      </c>
      <c r="I124" s="258"/>
      <c r="J124" s="258"/>
      <c r="K124" s="258"/>
      <c r="L124" s="261"/>
      <c r="M124" s="262"/>
      <c r="N124" s="263"/>
      <c r="O124" s="263"/>
      <c r="P124" s="263"/>
      <c r="Q124" s="263"/>
      <c r="R124" s="263"/>
      <c r="S124" s="263"/>
      <c r="T124" s="26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5" t="s">
        <v>138</v>
      </c>
      <c r="AU124" s="265" t="s">
        <v>80</v>
      </c>
      <c r="AV124" s="15" t="s">
        <v>78</v>
      </c>
      <c r="AW124" s="15" t="s">
        <v>31</v>
      </c>
      <c r="AX124" s="15" t="s">
        <v>70</v>
      </c>
      <c r="AY124" s="265" t="s">
        <v>126</v>
      </c>
    </row>
    <row r="125" s="13" customFormat="1">
      <c r="A125" s="13"/>
      <c r="B125" s="223"/>
      <c r="C125" s="224"/>
      <c r="D125" s="217" t="s">
        <v>138</v>
      </c>
      <c r="E125" s="225" t="s">
        <v>17</v>
      </c>
      <c r="F125" s="226" t="s">
        <v>366</v>
      </c>
      <c r="G125" s="224"/>
      <c r="H125" s="227">
        <v>274.80000000000001</v>
      </c>
      <c r="I125" s="224"/>
      <c r="J125" s="224"/>
      <c r="K125" s="224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138</v>
      </c>
      <c r="AU125" s="232" t="s">
        <v>80</v>
      </c>
      <c r="AV125" s="13" t="s">
        <v>80</v>
      </c>
      <c r="AW125" s="13" t="s">
        <v>31</v>
      </c>
      <c r="AX125" s="13" t="s">
        <v>70</v>
      </c>
      <c r="AY125" s="232" t="s">
        <v>126</v>
      </c>
    </row>
    <row r="126" s="13" customFormat="1">
      <c r="A126" s="13"/>
      <c r="B126" s="223"/>
      <c r="C126" s="224"/>
      <c r="D126" s="217" t="s">
        <v>138</v>
      </c>
      <c r="E126" s="225" t="s">
        <v>17</v>
      </c>
      <c r="F126" s="226" t="s">
        <v>367</v>
      </c>
      <c r="G126" s="224"/>
      <c r="H126" s="227">
        <v>112.90000000000001</v>
      </c>
      <c r="I126" s="224"/>
      <c r="J126" s="224"/>
      <c r="K126" s="224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138</v>
      </c>
      <c r="AU126" s="232" t="s">
        <v>80</v>
      </c>
      <c r="AV126" s="13" t="s">
        <v>80</v>
      </c>
      <c r="AW126" s="13" t="s">
        <v>31</v>
      </c>
      <c r="AX126" s="13" t="s">
        <v>70</v>
      </c>
      <c r="AY126" s="232" t="s">
        <v>126</v>
      </c>
    </row>
    <row r="127" s="14" customFormat="1">
      <c r="A127" s="14"/>
      <c r="B127" s="243"/>
      <c r="C127" s="244"/>
      <c r="D127" s="217" t="s">
        <v>138</v>
      </c>
      <c r="E127" s="245" t="s">
        <v>17</v>
      </c>
      <c r="F127" s="246" t="s">
        <v>209</v>
      </c>
      <c r="G127" s="244"/>
      <c r="H127" s="247">
        <v>387.69999999999999</v>
      </c>
      <c r="I127" s="244"/>
      <c r="J127" s="244"/>
      <c r="K127" s="244"/>
      <c r="L127" s="248"/>
      <c r="M127" s="249"/>
      <c r="N127" s="250"/>
      <c r="O127" s="250"/>
      <c r="P127" s="250"/>
      <c r="Q127" s="250"/>
      <c r="R127" s="250"/>
      <c r="S127" s="250"/>
      <c r="T127" s="251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2" t="s">
        <v>138</v>
      </c>
      <c r="AU127" s="252" t="s">
        <v>80</v>
      </c>
      <c r="AV127" s="14" t="s">
        <v>133</v>
      </c>
      <c r="AW127" s="14" t="s">
        <v>31</v>
      </c>
      <c r="AX127" s="14" t="s">
        <v>78</v>
      </c>
      <c r="AY127" s="252" t="s">
        <v>126</v>
      </c>
    </row>
    <row r="128" s="2" customFormat="1" ht="16.5" customHeight="1">
      <c r="A128" s="33"/>
      <c r="B128" s="34"/>
      <c r="C128" s="205" t="s">
        <v>184</v>
      </c>
      <c r="D128" s="205" t="s">
        <v>128</v>
      </c>
      <c r="E128" s="206" t="s">
        <v>310</v>
      </c>
      <c r="F128" s="207" t="s">
        <v>311</v>
      </c>
      <c r="G128" s="208" t="s">
        <v>202</v>
      </c>
      <c r="H128" s="209">
        <v>387.69999999999999</v>
      </c>
      <c r="I128" s="210">
        <v>389</v>
      </c>
      <c r="J128" s="210">
        <f>ROUND(I128*H128,2)</f>
        <v>150815.29999999999</v>
      </c>
      <c r="K128" s="207" t="s">
        <v>132</v>
      </c>
      <c r="L128" s="39"/>
      <c r="M128" s="211" t="s">
        <v>17</v>
      </c>
      <c r="N128" s="212" t="s">
        <v>41</v>
      </c>
      <c r="O128" s="213">
        <v>0.45200000000000001</v>
      </c>
      <c r="P128" s="213">
        <f>O128*H128</f>
        <v>175.24039999999999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5" t="s">
        <v>133</v>
      </c>
      <c r="AT128" s="215" t="s">
        <v>128</v>
      </c>
      <c r="AU128" s="215" t="s">
        <v>80</v>
      </c>
      <c r="AY128" s="18" t="s">
        <v>126</v>
      </c>
      <c r="BE128" s="216">
        <f>IF(N128="základní",J128,0)</f>
        <v>150815.29999999999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8" t="s">
        <v>78</v>
      </c>
      <c r="BK128" s="216">
        <f>ROUND(I128*H128,2)</f>
        <v>150815.29999999999</v>
      </c>
      <c r="BL128" s="18" t="s">
        <v>133</v>
      </c>
      <c r="BM128" s="215" t="s">
        <v>368</v>
      </c>
    </row>
    <row r="129" s="2" customFormat="1">
      <c r="A129" s="33"/>
      <c r="B129" s="34"/>
      <c r="C129" s="35"/>
      <c r="D129" s="217" t="s">
        <v>135</v>
      </c>
      <c r="E129" s="35"/>
      <c r="F129" s="218" t="s">
        <v>311</v>
      </c>
      <c r="G129" s="35"/>
      <c r="H129" s="35"/>
      <c r="I129" s="35"/>
      <c r="J129" s="35"/>
      <c r="K129" s="35"/>
      <c r="L129" s="39"/>
      <c r="M129" s="219"/>
      <c r="N129" s="220"/>
      <c r="O129" s="78"/>
      <c r="P129" s="78"/>
      <c r="Q129" s="78"/>
      <c r="R129" s="78"/>
      <c r="S129" s="78"/>
      <c r="T129" s="79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135</v>
      </c>
      <c r="AU129" s="18" t="s">
        <v>80</v>
      </c>
    </row>
    <row r="130" s="2" customFormat="1">
      <c r="A130" s="33"/>
      <c r="B130" s="34"/>
      <c r="C130" s="35"/>
      <c r="D130" s="221" t="s">
        <v>136</v>
      </c>
      <c r="E130" s="35"/>
      <c r="F130" s="222" t="s">
        <v>313</v>
      </c>
      <c r="G130" s="35"/>
      <c r="H130" s="35"/>
      <c r="I130" s="35"/>
      <c r="J130" s="35"/>
      <c r="K130" s="35"/>
      <c r="L130" s="39"/>
      <c r="M130" s="219"/>
      <c r="N130" s="220"/>
      <c r="O130" s="78"/>
      <c r="P130" s="78"/>
      <c r="Q130" s="78"/>
      <c r="R130" s="78"/>
      <c r="S130" s="78"/>
      <c r="T130" s="79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136</v>
      </c>
      <c r="AU130" s="18" t="s">
        <v>80</v>
      </c>
    </row>
    <row r="131" s="13" customFormat="1">
      <c r="A131" s="13"/>
      <c r="B131" s="223"/>
      <c r="C131" s="224"/>
      <c r="D131" s="217" t="s">
        <v>138</v>
      </c>
      <c r="E131" s="225" t="s">
        <v>17</v>
      </c>
      <c r="F131" s="226" t="s">
        <v>369</v>
      </c>
      <c r="G131" s="224"/>
      <c r="H131" s="227">
        <v>387.69999999999999</v>
      </c>
      <c r="I131" s="224"/>
      <c r="J131" s="224"/>
      <c r="K131" s="224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138</v>
      </c>
      <c r="AU131" s="232" t="s">
        <v>80</v>
      </c>
      <c r="AV131" s="13" t="s">
        <v>80</v>
      </c>
      <c r="AW131" s="13" t="s">
        <v>31</v>
      </c>
      <c r="AX131" s="13" t="s">
        <v>78</v>
      </c>
      <c r="AY131" s="232" t="s">
        <v>126</v>
      </c>
    </row>
    <row r="132" s="2" customFormat="1" ht="16.5" customHeight="1">
      <c r="A132" s="33"/>
      <c r="B132" s="34"/>
      <c r="C132" s="205" t="s">
        <v>191</v>
      </c>
      <c r="D132" s="205" t="s">
        <v>128</v>
      </c>
      <c r="E132" s="206" t="s">
        <v>318</v>
      </c>
      <c r="F132" s="207" t="s">
        <v>319</v>
      </c>
      <c r="G132" s="208" t="s">
        <v>202</v>
      </c>
      <c r="H132" s="209">
        <v>387.69999999999999</v>
      </c>
      <c r="I132" s="210">
        <v>23.5</v>
      </c>
      <c r="J132" s="210">
        <f>ROUND(I132*H132,2)</f>
        <v>9110.9500000000007</v>
      </c>
      <c r="K132" s="207" t="s">
        <v>132</v>
      </c>
      <c r="L132" s="39"/>
      <c r="M132" s="211" t="s">
        <v>17</v>
      </c>
      <c r="N132" s="212" t="s">
        <v>41</v>
      </c>
      <c r="O132" s="213">
        <v>0.028000000000000001</v>
      </c>
      <c r="P132" s="213">
        <f>O132*H132</f>
        <v>10.855599999999999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5" t="s">
        <v>133</v>
      </c>
      <c r="AT132" s="215" t="s">
        <v>128</v>
      </c>
      <c r="AU132" s="215" t="s">
        <v>80</v>
      </c>
      <c r="AY132" s="18" t="s">
        <v>126</v>
      </c>
      <c r="BE132" s="216">
        <f>IF(N132="základní",J132,0)</f>
        <v>9110.9500000000007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8" t="s">
        <v>78</v>
      </c>
      <c r="BK132" s="216">
        <f>ROUND(I132*H132,2)</f>
        <v>9110.9500000000007</v>
      </c>
      <c r="BL132" s="18" t="s">
        <v>133</v>
      </c>
      <c r="BM132" s="215" t="s">
        <v>370</v>
      </c>
    </row>
    <row r="133" s="2" customFormat="1">
      <c r="A133" s="33"/>
      <c r="B133" s="34"/>
      <c r="C133" s="35"/>
      <c r="D133" s="217" t="s">
        <v>135</v>
      </c>
      <c r="E133" s="35"/>
      <c r="F133" s="218" t="s">
        <v>319</v>
      </c>
      <c r="G133" s="35"/>
      <c r="H133" s="35"/>
      <c r="I133" s="35"/>
      <c r="J133" s="35"/>
      <c r="K133" s="35"/>
      <c r="L133" s="39"/>
      <c r="M133" s="219"/>
      <c r="N133" s="220"/>
      <c r="O133" s="78"/>
      <c r="P133" s="78"/>
      <c r="Q133" s="78"/>
      <c r="R133" s="78"/>
      <c r="S133" s="78"/>
      <c r="T133" s="79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135</v>
      </c>
      <c r="AU133" s="18" t="s">
        <v>80</v>
      </c>
    </row>
    <row r="134" s="2" customFormat="1">
      <c r="A134" s="33"/>
      <c r="B134" s="34"/>
      <c r="C134" s="35"/>
      <c r="D134" s="221" t="s">
        <v>136</v>
      </c>
      <c r="E134" s="35"/>
      <c r="F134" s="222" t="s">
        <v>321</v>
      </c>
      <c r="G134" s="35"/>
      <c r="H134" s="35"/>
      <c r="I134" s="35"/>
      <c r="J134" s="35"/>
      <c r="K134" s="35"/>
      <c r="L134" s="39"/>
      <c r="M134" s="219"/>
      <c r="N134" s="220"/>
      <c r="O134" s="78"/>
      <c r="P134" s="78"/>
      <c r="Q134" s="78"/>
      <c r="R134" s="78"/>
      <c r="S134" s="78"/>
      <c r="T134" s="79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136</v>
      </c>
      <c r="AU134" s="18" t="s">
        <v>80</v>
      </c>
    </row>
    <row r="135" s="13" customFormat="1">
      <c r="A135" s="13"/>
      <c r="B135" s="223"/>
      <c r="C135" s="224"/>
      <c r="D135" s="217" t="s">
        <v>138</v>
      </c>
      <c r="E135" s="225" t="s">
        <v>17</v>
      </c>
      <c r="F135" s="226" t="s">
        <v>371</v>
      </c>
      <c r="G135" s="224"/>
      <c r="H135" s="227">
        <v>387.69999999999999</v>
      </c>
      <c r="I135" s="224"/>
      <c r="J135" s="224"/>
      <c r="K135" s="224"/>
      <c r="L135" s="228"/>
      <c r="M135" s="229"/>
      <c r="N135" s="230"/>
      <c r="O135" s="230"/>
      <c r="P135" s="230"/>
      <c r="Q135" s="230"/>
      <c r="R135" s="230"/>
      <c r="S135" s="230"/>
      <c r="T135" s="23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2" t="s">
        <v>138</v>
      </c>
      <c r="AU135" s="232" t="s">
        <v>80</v>
      </c>
      <c r="AV135" s="13" t="s">
        <v>80</v>
      </c>
      <c r="AW135" s="13" t="s">
        <v>31</v>
      </c>
      <c r="AX135" s="13" t="s">
        <v>78</v>
      </c>
      <c r="AY135" s="232" t="s">
        <v>126</v>
      </c>
    </row>
    <row r="136" s="2" customFormat="1" ht="16.5" customHeight="1">
      <c r="A136" s="33"/>
      <c r="B136" s="34"/>
      <c r="C136" s="205" t="s">
        <v>199</v>
      </c>
      <c r="D136" s="205" t="s">
        <v>128</v>
      </c>
      <c r="E136" s="206" t="s">
        <v>372</v>
      </c>
      <c r="F136" s="207" t="s">
        <v>373</v>
      </c>
      <c r="G136" s="208" t="s">
        <v>231</v>
      </c>
      <c r="H136" s="209">
        <v>125</v>
      </c>
      <c r="I136" s="210">
        <v>55.899999999999999</v>
      </c>
      <c r="J136" s="210">
        <f>ROUND(I136*H136,2)</f>
        <v>6987.5</v>
      </c>
      <c r="K136" s="207" t="s">
        <v>17</v>
      </c>
      <c r="L136" s="39"/>
      <c r="M136" s="211" t="s">
        <v>17</v>
      </c>
      <c r="N136" s="212" t="s">
        <v>41</v>
      </c>
      <c r="O136" s="213">
        <v>0.16200000000000001</v>
      </c>
      <c r="P136" s="213">
        <f>O136*H136</f>
        <v>20.25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5" t="s">
        <v>133</v>
      </c>
      <c r="AT136" s="215" t="s">
        <v>128</v>
      </c>
      <c r="AU136" s="215" t="s">
        <v>80</v>
      </c>
      <c r="AY136" s="18" t="s">
        <v>126</v>
      </c>
      <c r="BE136" s="216">
        <f>IF(N136="základní",J136,0)</f>
        <v>6987.5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8" t="s">
        <v>78</v>
      </c>
      <c r="BK136" s="216">
        <f>ROUND(I136*H136,2)</f>
        <v>6987.5</v>
      </c>
      <c r="BL136" s="18" t="s">
        <v>133</v>
      </c>
      <c r="BM136" s="215" t="s">
        <v>374</v>
      </c>
    </row>
    <row r="137" s="2" customFormat="1">
      <c r="A137" s="33"/>
      <c r="B137" s="34"/>
      <c r="C137" s="35"/>
      <c r="D137" s="217" t="s">
        <v>135</v>
      </c>
      <c r="E137" s="35"/>
      <c r="F137" s="218" t="s">
        <v>373</v>
      </c>
      <c r="G137" s="35"/>
      <c r="H137" s="35"/>
      <c r="I137" s="35"/>
      <c r="J137" s="35"/>
      <c r="K137" s="35"/>
      <c r="L137" s="39"/>
      <c r="M137" s="219"/>
      <c r="N137" s="220"/>
      <c r="O137" s="78"/>
      <c r="P137" s="78"/>
      <c r="Q137" s="78"/>
      <c r="R137" s="78"/>
      <c r="S137" s="78"/>
      <c r="T137" s="79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135</v>
      </c>
      <c r="AU137" s="18" t="s">
        <v>80</v>
      </c>
    </row>
    <row r="138" s="2" customFormat="1">
      <c r="A138" s="33"/>
      <c r="B138" s="34"/>
      <c r="C138" s="35"/>
      <c r="D138" s="217" t="s">
        <v>163</v>
      </c>
      <c r="E138" s="35"/>
      <c r="F138" s="242" t="s">
        <v>375</v>
      </c>
      <c r="G138" s="35"/>
      <c r="H138" s="35"/>
      <c r="I138" s="35"/>
      <c r="J138" s="35"/>
      <c r="K138" s="35"/>
      <c r="L138" s="39"/>
      <c r="M138" s="219"/>
      <c r="N138" s="220"/>
      <c r="O138" s="78"/>
      <c r="P138" s="78"/>
      <c r="Q138" s="78"/>
      <c r="R138" s="78"/>
      <c r="S138" s="78"/>
      <c r="T138" s="79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163</v>
      </c>
      <c r="AU138" s="18" t="s">
        <v>80</v>
      </c>
    </row>
    <row r="139" s="13" customFormat="1">
      <c r="A139" s="13"/>
      <c r="B139" s="223"/>
      <c r="C139" s="224"/>
      <c r="D139" s="217" t="s">
        <v>138</v>
      </c>
      <c r="E139" s="225" t="s">
        <v>17</v>
      </c>
      <c r="F139" s="226" t="s">
        <v>376</v>
      </c>
      <c r="G139" s="224"/>
      <c r="H139" s="227">
        <v>125.15000000000001</v>
      </c>
      <c r="I139" s="224"/>
      <c r="J139" s="224"/>
      <c r="K139" s="224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138</v>
      </c>
      <c r="AU139" s="232" t="s">
        <v>80</v>
      </c>
      <c r="AV139" s="13" t="s">
        <v>80</v>
      </c>
      <c r="AW139" s="13" t="s">
        <v>31</v>
      </c>
      <c r="AX139" s="13" t="s">
        <v>70</v>
      </c>
      <c r="AY139" s="232" t="s">
        <v>126</v>
      </c>
    </row>
    <row r="140" s="14" customFormat="1">
      <c r="A140" s="14"/>
      <c r="B140" s="243"/>
      <c r="C140" s="244"/>
      <c r="D140" s="217" t="s">
        <v>138</v>
      </c>
      <c r="E140" s="245" t="s">
        <v>17</v>
      </c>
      <c r="F140" s="246" t="s">
        <v>209</v>
      </c>
      <c r="G140" s="244"/>
      <c r="H140" s="247">
        <v>125.15000000000001</v>
      </c>
      <c r="I140" s="244"/>
      <c r="J140" s="244"/>
      <c r="K140" s="244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138</v>
      </c>
      <c r="AU140" s="252" t="s">
        <v>80</v>
      </c>
      <c r="AV140" s="14" t="s">
        <v>133</v>
      </c>
      <c r="AW140" s="14" t="s">
        <v>31</v>
      </c>
      <c r="AX140" s="14" t="s">
        <v>70</v>
      </c>
      <c r="AY140" s="252" t="s">
        <v>126</v>
      </c>
    </row>
    <row r="141" s="13" customFormat="1">
      <c r="A141" s="13"/>
      <c r="B141" s="223"/>
      <c r="C141" s="224"/>
      <c r="D141" s="217" t="s">
        <v>138</v>
      </c>
      <c r="E141" s="225" t="s">
        <v>17</v>
      </c>
      <c r="F141" s="226" t="s">
        <v>377</v>
      </c>
      <c r="G141" s="224"/>
      <c r="H141" s="227">
        <v>125</v>
      </c>
      <c r="I141" s="224"/>
      <c r="J141" s="224"/>
      <c r="K141" s="224"/>
      <c r="L141" s="228"/>
      <c r="M141" s="229"/>
      <c r="N141" s="230"/>
      <c r="O141" s="230"/>
      <c r="P141" s="230"/>
      <c r="Q141" s="230"/>
      <c r="R141" s="230"/>
      <c r="S141" s="230"/>
      <c r="T141" s="23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2" t="s">
        <v>138</v>
      </c>
      <c r="AU141" s="232" t="s">
        <v>80</v>
      </c>
      <c r="AV141" s="13" t="s">
        <v>80</v>
      </c>
      <c r="AW141" s="13" t="s">
        <v>31</v>
      </c>
      <c r="AX141" s="13" t="s">
        <v>70</v>
      </c>
      <c r="AY141" s="232" t="s">
        <v>126</v>
      </c>
    </row>
    <row r="142" s="14" customFormat="1">
      <c r="A142" s="14"/>
      <c r="B142" s="243"/>
      <c r="C142" s="244"/>
      <c r="D142" s="217" t="s">
        <v>138</v>
      </c>
      <c r="E142" s="245" t="s">
        <v>17</v>
      </c>
      <c r="F142" s="246" t="s">
        <v>209</v>
      </c>
      <c r="G142" s="244"/>
      <c r="H142" s="247">
        <v>125</v>
      </c>
      <c r="I142" s="244"/>
      <c r="J142" s="244"/>
      <c r="K142" s="244"/>
      <c r="L142" s="248"/>
      <c r="M142" s="249"/>
      <c r="N142" s="250"/>
      <c r="O142" s="250"/>
      <c r="P142" s="250"/>
      <c r="Q142" s="250"/>
      <c r="R142" s="250"/>
      <c r="S142" s="250"/>
      <c r="T142" s="25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2" t="s">
        <v>138</v>
      </c>
      <c r="AU142" s="252" t="s">
        <v>80</v>
      </c>
      <c r="AV142" s="14" t="s">
        <v>133</v>
      </c>
      <c r="AW142" s="14" t="s">
        <v>31</v>
      </c>
      <c r="AX142" s="14" t="s">
        <v>78</v>
      </c>
      <c r="AY142" s="252" t="s">
        <v>126</v>
      </c>
    </row>
    <row r="143" s="2" customFormat="1" ht="16.5" customHeight="1">
      <c r="A143" s="33"/>
      <c r="B143" s="34"/>
      <c r="C143" s="233" t="s">
        <v>210</v>
      </c>
      <c r="D143" s="233" t="s">
        <v>157</v>
      </c>
      <c r="E143" s="234" t="s">
        <v>378</v>
      </c>
      <c r="F143" s="235" t="s">
        <v>379</v>
      </c>
      <c r="G143" s="236" t="s">
        <v>231</v>
      </c>
      <c r="H143" s="237">
        <v>125</v>
      </c>
      <c r="I143" s="238">
        <v>80</v>
      </c>
      <c r="J143" s="238">
        <f>ROUND(I143*H143,2)</f>
        <v>10000</v>
      </c>
      <c r="K143" s="235" t="s">
        <v>17</v>
      </c>
      <c r="L143" s="239"/>
      <c r="M143" s="240" t="s">
        <v>17</v>
      </c>
      <c r="N143" s="241" t="s">
        <v>41</v>
      </c>
      <c r="O143" s="213">
        <v>0</v>
      </c>
      <c r="P143" s="213">
        <f>O143*H143</f>
        <v>0</v>
      </c>
      <c r="Q143" s="213">
        <v>0.01</v>
      </c>
      <c r="R143" s="213">
        <f>Q143*H143</f>
        <v>1.25</v>
      </c>
      <c r="S143" s="213">
        <v>0</v>
      </c>
      <c r="T143" s="21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5" t="s">
        <v>161</v>
      </c>
      <c r="AT143" s="215" t="s">
        <v>157</v>
      </c>
      <c r="AU143" s="215" t="s">
        <v>80</v>
      </c>
      <c r="AY143" s="18" t="s">
        <v>126</v>
      </c>
      <c r="BE143" s="216">
        <f>IF(N143="základní",J143,0)</f>
        <v>10000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8" t="s">
        <v>78</v>
      </c>
      <c r="BK143" s="216">
        <f>ROUND(I143*H143,2)</f>
        <v>10000</v>
      </c>
      <c r="BL143" s="18" t="s">
        <v>133</v>
      </c>
      <c r="BM143" s="215" t="s">
        <v>380</v>
      </c>
    </row>
    <row r="144" s="2" customFormat="1">
      <c r="A144" s="33"/>
      <c r="B144" s="34"/>
      <c r="C144" s="35"/>
      <c r="D144" s="217" t="s">
        <v>135</v>
      </c>
      <c r="E144" s="35"/>
      <c r="F144" s="218" t="s">
        <v>379</v>
      </c>
      <c r="G144" s="35"/>
      <c r="H144" s="35"/>
      <c r="I144" s="35"/>
      <c r="J144" s="35"/>
      <c r="K144" s="35"/>
      <c r="L144" s="39"/>
      <c r="M144" s="219"/>
      <c r="N144" s="220"/>
      <c r="O144" s="78"/>
      <c r="P144" s="78"/>
      <c r="Q144" s="78"/>
      <c r="R144" s="78"/>
      <c r="S144" s="78"/>
      <c r="T144" s="79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135</v>
      </c>
      <c r="AU144" s="18" t="s">
        <v>80</v>
      </c>
    </row>
    <row r="145" s="12" customFormat="1" ht="22.8" customHeight="1">
      <c r="A145" s="12"/>
      <c r="B145" s="190"/>
      <c r="C145" s="191"/>
      <c r="D145" s="192" t="s">
        <v>69</v>
      </c>
      <c r="E145" s="203" t="s">
        <v>145</v>
      </c>
      <c r="F145" s="203" t="s">
        <v>190</v>
      </c>
      <c r="G145" s="191"/>
      <c r="H145" s="191"/>
      <c r="I145" s="191"/>
      <c r="J145" s="204">
        <f>BK145</f>
        <v>20000</v>
      </c>
      <c r="K145" s="191"/>
      <c r="L145" s="195"/>
      <c r="M145" s="196"/>
      <c r="N145" s="197"/>
      <c r="O145" s="197"/>
      <c r="P145" s="198">
        <f>SUM(P146:P147)</f>
        <v>0.66500000000000004</v>
      </c>
      <c r="Q145" s="197"/>
      <c r="R145" s="198">
        <f>SUM(R146:R147)</f>
        <v>0.00123</v>
      </c>
      <c r="S145" s="197"/>
      <c r="T145" s="199">
        <f>SUM(T146:T147)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78</v>
      </c>
      <c r="AT145" s="201" t="s">
        <v>69</v>
      </c>
      <c r="AU145" s="201" t="s">
        <v>78</v>
      </c>
      <c r="AY145" s="200" t="s">
        <v>126</v>
      </c>
      <c r="BK145" s="202">
        <f>SUM(BK146:BK147)</f>
        <v>20000</v>
      </c>
    </row>
    <row r="146" s="2" customFormat="1" ht="16.5" customHeight="1">
      <c r="A146" s="33"/>
      <c r="B146" s="34"/>
      <c r="C146" s="205" t="s">
        <v>216</v>
      </c>
      <c r="D146" s="205" t="s">
        <v>128</v>
      </c>
      <c r="E146" s="206" t="s">
        <v>381</v>
      </c>
      <c r="F146" s="207" t="s">
        <v>382</v>
      </c>
      <c r="G146" s="208" t="s">
        <v>383</v>
      </c>
      <c r="H146" s="209">
        <v>1</v>
      </c>
      <c r="I146" s="210">
        <v>20000</v>
      </c>
      <c r="J146" s="210">
        <f>ROUND(I146*H146,2)</f>
        <v>20000</v>
      </c>
      <c r="K146" s="207" t="s">
        <v>17</v>
      </c>
      <c r="L146" s="39"/>
      <c r="M146" s="211" t="s">
        <v>17</v>
      </c>
      <c r="N146" s="212" t="s">
        <v>41</v>
      </c>
      <c r="O146" s="213">
        <v>0.66500000000000004</v>
      </c>
      <c r="P146" s="213">
        <f>O146*H146</f>
        <v>0.66500000000000004</v>
      </c>
      <c r="Q146" s="213">
        <v>0.00123</v>
      </c>
      <c r="R146" s="213">
        <f>Q146*H146</f>
        <v>0.00123</v>
      </c>
      <c r="S146" s="213">
        <v>0</v>
      </c>
      <c r="T146" s="214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5" t="s">
        <v>133</v>
      </c>
      <c r="AT146" s="215" t="s">
        <v>128</v>
      </c>
      <c r="AU146" s="215" t="s">
        <v>80</v>
      </c>
      <c r="AY146" s="18" t="s">
        <v>126</v>
      </c>
      <c r="BE146" s="216">
        <f>IF(N146="základní",J146,0)</f>
        <v>20000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8" t="s">
        <v>78</v>
      </c>
      <c r="BK146" s="216">
        <f>ROUND(I146*H146,2)</f>
        <v>20000</v>
      </c>
      <c r="BL146" s="18" t="s">
        <v>133</v>
      </c>
      <c r="BM146" s="215" t="s">
        <v>384</v>
      </c>
    </row>
    <row r="147" s="2" customFormat="1">
      <c r="A147" s="33"/>
      <c r="B147" s="34"/>
      <c r="C147" s="35"/>
      <c r="D147" s="217" t="s">
        <v>135</v>
      </c>
      <c r="E147" s="35"/>
      <c r="F147" s="218" t="s">
        <v>382</v>
      </c>
      <c r="G147" s="35"/>
      <c r="H147" s="35"/>
      <c r="I147" s="35"/>
      <c r="J147" s="35"/>
      <c r="K147" s="35"/>
      <c r="L147" s="39"/>
      <c r="M147" s="219"/>
      <c r="N147" s="220"/>
      <c r="O147" s="78"/>
      <c r="P147" s="78"/>
      <c r="Q147" s="78"/>
      <c r="R147" s="78"/>
      <c r="S147" s="78"/>
      <c r="T147" s="79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135</v>
      </c>
      <c r="AU147" s="18" t="s">
        <v>80</v>
      </c>
    </row>
    <row r="148" s="12" customFormat="1" ht="22.8" customHeight="1">
      <c r="A148" s="12"/>
      <c r="B148" s="190"/>
      <c r="C148" s="191"/>
      <c r="D148" s="192" t="s">
        <v>69</v>
      </c>
      <c r="E148" s="203" t="s">
        <v>220</v>
      </c>
      <c r="F148" s="203" t="s">
        <v>221</v>
      </c>
      <c r="G148" s="191"/>
      <c r="H148" s="191"/>
      <c r="I148" s="191"/>
      <c r="J148" s="204">
        <f>BK148</f>
        <v>8671.3199999999997</v>
      </c>
      <c r="K148" s="191"/>
      <c r="L148" s="195"/>
      <c r="M148" s="196"/>
      <c r="N148" s="197"/>
      <c r="O148" s="197"/>
      <c r="P148" s="198">
        <f>SUM(P149:P151)</f>
        <v>16.082087000000001</v>
      </c>
      <c r="Q148" s="197"/>
      <c r="R148" s="198">
        <f>SUM(R149:R151)</f>
        <v>0</v>
      </c>
      <c r="S148" s="197"/>
      <c r="T148" s="199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0" t="s">
        <v>78</v>
      </c>
      <c r="AT148" s="201" t="s">
        <v>69</v>
      </c>
      <c r="AU148" s="201" t="s">
        <v>78</v>
      </c>
      <c r="AY148" s="200" t="s">
        <v>126</v>
      </c>
      <c r="BK148" s="202">
        <f>SUM(BK149:BK151)</f>
        <v>8671.3199999999997</v>
      </c>
    </row>
    <row r="149" s="2" customFormat="1" ht="16.5" customHeight="1">
      <c r="A149" s="33"/>
      <c r="B149" s="34"/>
      <c r="C149" s="205" t="s">
        <v>222</v>
      </c>
      <c r="D149" s="205" t="s">
        <v>128</v>
      </c>
      <c r="E149" s="206" t="s">
        <v>223</v>
      </c>
      <c r="F149" s="207" t="s">
        <v>224</v>
      </c>
      <c r="G149" s="208" t="s">
        <v>225</v>
      </c>
      <c r="H149" s="209">
        <v>8.0289999999999999</v>
      </c>
      <c r="I149" s="210">
        <v>1080</v>
      </c>
      <c r="J149" s="210">
        <f>ROUND(I149*H149,2)</f>
        <v>8671.3199999999997</v>
      </c>
      <c r="K149" s="207" t="s">
        <v>132</v>
      </c>
      <c r="L149" s="39"/>
      <c r="M149" s="211" t="s">
        <v>17</v>
      </c>
      <c r="N149" s="212" t="s">
        <v>41</v>
      </c>
      <c r="O149" s="213">
        <v>2.0030000000000001</v>
      </c>
      <c r="P149" s="213">
        <f>O149*H149</f>
        <v>16.082087000000001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5" t="s">
        <v>133</v>
      </c>
      <c r="AT149" s="215" t="s">
        <v>128</v>
      </c>
      <c r="AU149" s="215" t="s">
        <v>80</v>
      </c>
      <c r="AY149" s="18" t="s">
        <v>126</v>
      </c>
      <c r="BE149" s="216">
        <f>IF(N149="základní",J149,0)</f>
        <v>8671.3199999999997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8" t="s">
        <v>78</v>
      </c>
      <c r="BK149" s="216">
        <f>ROUND(I149*H149,2)</f>
        <v>8671.3199999999997</v>
      </c>
      <c r="BL149" s="18" t="s">
        <v>133</v>
      </c>
      <c r="BM149" s="215" t="s">
        <v>385</v>
      </c>
    </row>
    <row r="150" s="2" customFormat="1">
      <c r="A150" s="33"/>
      <c r="B150" s="34"/>
      <c r="C150" s="35"/>
      <c r="D150" s="217" t="s">
        <v>135</v>
      </c>
      <c r="E150" s="35"/>
      <c r="F150" s="218" t="s">
        <v>224</v>
      </c>
      <c r="G150" s="35"/>
      <c r="H150" s="35"/>
      <c r="I150" s="35"/>
      <c r="J150" s="35"/>
      <c r="K150" s="35"/>
      <c r="L150" s="39"/>
      <c r="M150" s="219"/>
      <c r="N150" s="220"/>
      <c r="O150" s="78"/>
      <c r="P150" s="78"/>
      <c r="Q150" s="78"/>
      <c r="R150" s="78"/>
      <c r="S150" s="78"/>
      <c r="T150" s="79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135</v>
      </c>
      <c r="AU150" s="18" t="s">
        <v>80</v>
      </c>
    </row>
    <row r="151" s="2" customFormat="1">
      <c r="A151" s="33"/>
      <c r="B151" s="34"/>
      <c r="C151" s="35"/>
      <c r="D151" s="221" t="s">
        <v>136</v>
      </c>
      <c r="E151" s="35"/>
      <c r="F151" s="222" t="s">
        <v>227</v>
      </c>
      <c r="G151" s="35"/>
      <c r="H151" s="35"/>
      <c r="I151" s="35"/>
      <c r="J151" s="35"/>
      <c r="K151" s="35"/>
      <c r="L151" s="39"/>
      <c r="M151" s="253"/>
      <c r="N151" s="254"/>
      <c r="O151" s="255"/>
      <c r="P151" s="255"/>
      <c r="Q151" s="255"/>
      <c r="R151" s="255"/>
      <c r="S151" s="255"/>
      <c r="T151" s="256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8" t="s">
        <v>136</v>
      </c>
      <c r="AU151" s="18" t="s">
        <v>80</v>
      </c>
    </row>
    <row r="152" s="2" customFormat="1" ht="6.96" customHeight="1">
      <c r="A152" s="33"/>
      <c r="B152" s="53"/>
      <c r="C152" s="54"/>
      <c r="D152" s="54"/>
      <c r="E152" s="54"/>
      <c r="F152" s="54"/>
      <c r="G152" s="54"/>
      <c r="H152" s="54"/>
      <c r="I152" s="54"/>
      <c r="J152" s="54"/>
      <c r="K152" s="54"/>
      <c r="L152" s="39"/>
      <c r="M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</row>
  </sheetData>
  <sheetProtection sheet="1" autoFilter="0" formatColumns="0" formatRows="0" objects="1" scenarios="1" spinCount="100000" saltValue="pXA2Ya/SEdb2s7JEedknzpx7DzEiQG/Uu20BOYfMWTdmyB3MbHBTKINHDlbOSQgIfQW7mr4IWZCuSDsdxarUww==" hashValue="Q62u+XIRGMxdIdo/84InluFO8fy0RC9knrMF3pZoEP2kEhsfeWRW1DI3Nvn/oJ/iL8VlUZq3LP4zrJL9g1jXVA==" algorithmName="SHA-512" password="CC35"/>
  <autoFilter ref="C88:K15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2_02/184813133"/>
    <hyperlink ref="F101" r:id="rId2" display="https://podminky.urs.cz/item/CS_URS_2022_02/184813134"/>
    <hyperlink ref="F108" r:id="rId3" display="https://podminky.urs.cz/item/CS_URS_2022_02/184851613"/>
    <hyperlink ref="F112" r:id="rId4" display="https://podminky.urs.cz/item/CS_URS_2022_02/184911421"/>
    <hyperlink ref="F123" r:id="rId5" display="https://podminky.urs.cz/item/CS_URS_2022_02/185804311"/>
    <hyperlink ref="F130" r:id="rId6" display="https://podminky.urs.cz/item/CS_URS_2022_02/185851121"/>
    <hyperlink ref="F134" r:id="rId7" display="https://podminky.urs.cz/item/CS_URS_2022_02/185851129"/>
    <hyperlink ref="F151" r:id="rId8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1"/>
      <c r="AT3" s="18" t="s">
        <v>80</v>
      </c>
    </row>
    <row r="4" s="1" customFormat="1" ht="24.96" customHeight="1">
      <c r="B4" s="21"/>
      <c r="D4" s="134" t="s">
        <v>100</v>
      </c>
      <c r="L4" s="21"/>
      <c r="M4" s="13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6" t="s">
        <v>14</v>
      </c>
      <c r="L6" s="21"/>
    </row>
    <row r="7" s="1" customFormat="1" ht="16.5" customHeight="1">
      <c r="B7" s="21"/>
      <c r="E7" s="137" t="str">
        <f>'Rekapitulace stavby'!K6</f>
        <v>02 - Stavba Větrolamu TEO 2 v k.ú. Ves Touškov</v>
      </c>
      <c r="F7" s="136"/>
      <c r="G7" s="136"/>
      <c r="H7" s="136"/>
      <c r="L7" s="21"/>
    </row>
    <row r="8" s="1" customFormat="1" ht="12" customHeight="1">
      <c r="B8" s="21"/>
      <c r="D8" s="136" t="s">
        <v>101</v>
      </c>
      <c r="L8" s="21"/>
    </row>
    <row r="9" s="2" customFormat="1" ht="16.5" customHeight="1">
      <c r="A9" s="33"/>
      <c r="B9" s="39"/>
      <c r="C9" s="33"/>
      <c r="D9" s="33"/>
      <c r="E9" s="137" t="s">
        <v>338</v>
      </c>
      <c r="F9" s="33"/>
      <c r="G9" s="33"/>
      <c r="H9" s="33"/>
      <c r="I9" s="33"/>
      <c r="J9" s="33"/>
      <c r="K9" s="33"/>
      <c r="L9" s="13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6" t="s">
        <v>339</v>
      </c>
      <c r="E10" s="33"/>
      <c r="F10" s="33"/>
      <c r="G10" s="33"/>
      <c r="H10" s="33"/>
      <c r="I10" s="33"/>
      <c r="J10" s="33"/>
      <c r="K10" s="33"/>
      <c r="L10" s="13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39" t="s">
        <v>386</v>
      </c>
      <c r="F11" s="33"/>
      <c r="G11" s="33"/>
      <c r="H11" s="33"/>
      <c r="I11" s="33"/>
      <c r="J11" s="33"/>
      <c r="K11" s="33"/>
      <c r="L11" s="13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6" t="s">
        <v>16</v>
      </c>
      <c r="E13" s="33"/>
      <c r="F13" s="127" t="s">
        <v>17</v>
      </c>
      <c r="G13" s="33"/>
      <c r="H13" s="33"/>
      <c r="I13" s="136" t="s">
        <v>18</v>
      </c>
      <c r="J13" s="127" t="s">
        <v>17</v>
      </c>
      <c r="K13" s="33"/>
      <c r="L13" s="13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6" t="s">
        <v>19</v>
      </c>
      <c r="E14" s="33"/>
      <c r="F14" s="127" t="s">
        <v>20</v>
      </c>
      <c r="G14" s="33"/>
      <c r="H14" s="33"/>
      <c r="I14" s="136" t="s">
        <v>21</v>
      </c>
      <c r="J14" s="140" t="str">
        <f>'Rekapitulace stavby'!AN8</f>
        <v>6. 1. 2023</v>
      </c>
      <c r="K14" s="33"/>
      <c r="L14" s="13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6" t="s">
        <v>23</v>
      </c>
      <c r="E16" s="33"/>
      <c r="F16" s="33"/>
      <c r="G16" s="33"/>
      <c r="H16" s="33"/>
      <c r="I16" s="136" t="s">
        <v>24</v>
      </c>
      <c r="J16" s="127" t="s">
        <v>17</v>
      </c>
      <c r="K16" s="33"/>
      <c r="L16" s="13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25</v>
      </c>
      <c r="F17" s="33"/>
      <c r="G17" s="33"/>
      <c r="H17" s="33"/>
      <c r="I17" s="136" t="s">
        <v>26</v>
      </c>
      <c r="J17" s="127" t="s">
        <v>17</v>
      </c>
      <c r="K17" s="33"/>
      <c r="L17" s="13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6" t="s">
        <v>27</v>
      </c>
      <c r="E19" s="33"/>
      <c r="F19" s="33"/>
      <c r="G19" s="33"/>
      <c r="H19" s="33"/>
      <c r="I19" s="136" t="s">
        <v>24</v>
      </c>
      <c r="J19" s="127" t="str">
        <f>'Rekapitulace stavby'!AN13</f>
        <v/>
      </c>
      <c r="K19" s="33"/>
      <c r="L19" s="13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6" t="s">
        <v>26</v>
      </c>
      <c r="J20" s="127" t="str">
        <f>'Rekapitulace stavby'!AN14</f>
        <v/>
      </c>
      <c r="K20" s="33"/>
      <c r="L20" s="13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6" t="s">
        <v>29</v>
      </c>
      <c r="E22" s="33"/>
      <c r="F22" s="33"/>
      <c r="G22" s="33"/>
      <c r="H22" s="33"/>
      <c r="I22" s="136" t="s">
        <v>24</v>
      </c>
      <c r="J22" s="127" t="s">
        <v>17</v>
      </c>
      <c r="K22" s="33"/>
      <c r="L22" s="13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30</v>
      </c>
      <c r="F23" s="33"/>
      <c r="G23" s="33"/>
      <c r="H23" s="33"/>
      <c r="I23" s="136" t="s">
        <v>26</v>
      </c>
      <c r="J23" s="127" t="s">
        <v>17</v>
      </c>
      <c r="K23" s="33"/>
      <c r="L23" s="13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6" t="s">
        <v>32</v>
      </c>
      <c r="E25" s="33"/>
      <c r="F25" s="33"/>
      <c r="G25" s="33"/>
      <c r="H25" s="33"/>
      <c r="I25" s="136" t="s">
        <v>24</v>
      </c>
      <c r="J25" s="127" t="s">
        <v>17</v>
      </c>
      <c r="K25" s="33"/>
      <c r="L25" s="13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">
        <v>33</v>
      </c>
      <c r="F26" s="33"/>
      <c r="G26" s="33"/>
      <c r="H26" s="33"/>
      <c r="I26" s="136" t="s">
        <v>26</v>
      </c>
      <c r="J26" s="127" t="s">
        <v>17</v>
      </c>
      <c r="K26" s="33"/>
      <c r="L26" s="13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8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6" t="s">
        <v>34</v>
      </c>
      <c r="E28" s="33"/>
      <c r="F28" s="33"/>
      <c r="G28" s="33"/>
      <c r="H28" s="33"/>
      <c r="I28" s="33"/>
      <c r="J28" s="33"/>
      <c r="K28" s="33"/>
      <c r="L28" s="13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1"/>
      <c r="B29" s="142"/>
      <c r="C29" s="141"/>
      <c r="D29" s="141"/>
      <c r="E29" s="143" t="s">
        <v>17</v>
      </c>
      <c r="F29" s="143"/>
      <c r="G29" s="143"/>
      <c r="H29" s="143"/>
      <c r="I29" s="141"/>
      <c r="J29" s="141"/>
      <c r="K29" s="141"/>
      <c r="L29" s="144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5"/>
      <c r="E31" s="145"/>
      <c r="F31" s="145"/>
      <c r="G31" s="145"/>
      <c r="H31" s="145"/>
      <c r="I31" s="145"/>
      <c r="J31" s="145"/>
      <c r="K31" s="145"/>
      <c r="L31" s="13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6" t="s">
        <v>36</v>
      </c>
      <c r="E32" s="33"/>
      <c r="F32" s="33"/>
      <c r="G32" s="33"/>
      <c r="H32" s="33"/>
      <c r="I32" s="33"/>
      <c r="J32" s="147">
        <f>ROUND(J89, 2)</f>
        <v>428937.94</v>
      </c>
      <c r="K32" s="33"/>
      <c r="L32" s="13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5"/>
      <c r="E33" s="145"/>
      <c r="F33" s="145"/>
      <c r="G33" s="145"/>
      <c r="H33" s="145"/>
      <c r="I33" s="145"/>
      <c r="J33" s="145"/>
      <c r="K33" s="145"/>
      <c r="L33" s="13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8" t="s">
        <v>38</v>
      </c>
      <c r="G34" s="33"/>
      <c r="H34" s="33"/>
      <c r="I34" s="148" t="s">
        <v>37</v>
      </c>
      <c r="J34" s="148" t="s">
        <v>39</v>
      </c>
      <c r="K34" s="33"/>
      <c r="L34" s="13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49" t="s">
        <v>40</v>
      </c>
      <c r="E35" s="136" t="s">
        <v>41</v>
      </c>
      <c r="F35" s="150">
        <f>ROUND((SUM(BE89:BE148)),  2)</f>
        <v>428937.94</v>
      </c>
      <c r="G35" s="33"/>
      <c r="H35" s="33"/>
      <c r="I35" s="151">
        <v>0.20999999999999999</v>
      </c>
      <c r="J35" s="150">
        <f>ROUND(((SUM(BE89:BE148))*I35),  2)</f>
        <v>90076.970000000001</v>
      </c>
      <c r="K35" s="33"/>
      <c r="L35" s="13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6" t="s">
        <v>42</v>
      </c>
      <c r="F36" s="150">
        <f>ROUND((SUM(BF89:BF148)),  2)</f>
        <v>0</v>
      </c>
      <c r="G36" s="33"/>
      <c r="H36" s="33"/>
      <c r="I36" s="151">
        <v>0.14999999999999999</v>
      </c>
      <c r="J36" s="150">
        <f>ROUND(((SUM(BF89:BF148))*I36),  2)</f>
        <v>0</v>
      </c>
      <c r="K36" s="33"/>
      <c r="L36" s="13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6" t="s">
        <v>43</v>
      </c>
      <c r="F37" s="150">
        <f>ROUND((SUM(BG89:BG148)),  2)</f>
        <v>0</v>
      </c>
      <c r="G37" s="33"/>
      <c r="H37" s="33"/>
      <c r="I37" s="151">
        <v>0.20999999999999999</v>
      </c>
      <c r="J37" s="150">
        <f>0</f>
        <v>0</v>
      </c>
      <c r="K37" s="33"/>
      <c r="L37" s="13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6" t="s">
        <v>44</v>
      </c>
      <c r="F38" s="150">
        <f>ROUND((SUM(BH89:BH148)),  2)</f>
        <v>0</v>
      </c>
      <c r="G38" s="33"/>
      <c r="H38" s="33"/>
      <c r="I38" s="151">
        <v>0.14999999999999999</v>
      </c>
      <c r="J38" s="150">
        <f>0</f>
        <v>0</v>
      </c>
      <c r="K38" s="33"/>
      <c r="L38" s="13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6" t="s">
        <v>45</v>
      </c>
      <c r="F39" s="150">
        <f>ROUND((SUM(BI89:BI148)),  2)</f>
        <v>0</v>
      </c>
      <c r="G39" s="33"/>
      <c r="H39" s="33"/>
      <c r="I39" s="151">
        <v>0</v>
      </c>
      <c r="J39" s="150">
        <f>0</f>
        <v>0</v>
      </c>
      <c r="K39" s="33"/>
      <c r="L39" s="13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2"/>
      <c r="D41" s="153" t="s">
        <v>46</v>
      </c>
      <c r="E41" s="154"/>
      <c r="F41" s="154"/>
      <c r="G41" s="155" t="s">
        <v>47</v>
      </c>
      <c r="H41" s="156" t="s">
        <v>48</v>
      </c>
      <c r="I41" s="154"/>
      <c r="J41" s="157">
        <f>SUM(J32:J39)</f>
        <v>519014.91000000003</v>
      </c>
      <c r="K41" s="158"/>
      <c r="L41" s="138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59"/>
      <c r="C42" s="160"/>
      <c r="D42" s="160"/>
      <c r="E42" s="160"/>
      <c r="F42" s="160"/>
      <c r="G42" s="160"/>
      <c r="H42" s="160"/>
      <c r="I42" s="160"/>
      <c r="J42" s="160"/>
      <c r="K42" s="160"/>
      <c r="L42" s="138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1"/>
      <c r="C46" s="162"/>
      <c r="D46" s="162"/>
      <c r="E46" s="162"/>
      <c r="F46" s="162"/>
      <c r="G46" s="162"/>
      <c r="H46" s="162"/>
      <c r="I46" s="162"/>
      <c r="J46" s="162"/>
      <c r="K46" s="162"/>
      <c r="L46" s="13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103</v>
      </c>
      <c r="D47" s="35"/>
      <c r="E47" s="35"/>
      <c r="F47" s="35"/>
      <c r="G47" s="35"/>
      <c r="H47" s="35"/>
      <c r="I47" s="35"/>
      <c r="J47" s="35"/>
      <c r="K47" s="35"/>
      <c r="L47" s="13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3" t="str">
        <f>E7</f>
        <v>02 - Stavba Větrolamu TEO 2 v k.ú. Ves Touškov</v>
      </c>
      <c r="F50" s="30"/>
      <c r="G50" s="30"/>
      <c r="H50" s="30"/>
      <c r="I50" s="35"/>
      <c r="J50" s="35"/>
      <c r="K50" s="35"/>
      <c r="L50" s="13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101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3" t="s">
        <v>338</v>
      </c>
      <c r="F52" s="35"/>
      <c r="G52" s="35"/>
      <c r="H52" s="35"/>
      <c r="I52" s="35"/>
      <c r="J52" s="35"/>
      <c r="K52" s="35"/>
      <c r="L52" s="13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339</v>
      </c>
      <c r="D53" s="35"/>
      <c r="E53" s="35"/>
      <c r="F53" s="35"/>
      <c r="G53" s="35"/>
      <c r="H53" s="35"/>
      <c r="I53" s="35"/>
      <c r="J53" s="35"/>
      <c r="K53" s="35"/>
      <c r="L53" s="13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210030-02-03-02 - Následná péče - 2. rok</v>
      </c>
      <c r="F54" s="35"/>
      <c r="G54" s="35"/>
      <c r="H54" s="35"/>
      <c r="I54" s="35"/>
      <c r="J54" s="35"/>
      <c r="K54" s="35"/>
      <c r="L54" s="13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19</v>
      </c>
      <c r="D56" s="35"/>
      <c r="E56" s="35"/>
      <c r="F56" s="27" t="str">
        <f>F14</f>
        <v>k.ú. Ves Touškov</v>
      </c>
      <c r="G56" s="35"/>
      <c r="H56" s="35"/>
      <c r="I56" s="30" t="s">
        <v>21</v>
      </c>
      <c r="J56" s="66" t="str">
        <f>IF(J14="","",J14)</f>
        <v>6. 1. 2023</v>
      </c>
      <c r="K56" s="35"/>
      <c r="L56" s="13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5.15" customHeight="1">
      <c r="A58" s="33"/>
      <c r="B58" s="34"/>
      <c r="C58" s="30" t="s">
        <v>23</v>
      </c>
      <c r="D58" s="35"/>
      <c r="E58" s="35"/>
      <c r="F58" s="27" t="str">
        <f>E17</f>
        <v>SPÚ, Pobočka Plzeň</v>
      </c>
      <c r="G58" s="35"/>
      <c r="H58" s="35"/>
      <c r="I58" s="30" t="s">
        <v>29</v>
      </c>
      <c r="J58" s="31" t="str">
        <f>E23</f>
        <v>Geocart CZ a.s.</v>
      </c>
      <c r="K58" s="35"/>
      <c r="L58" s="13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27</v>
      </c>
      <c r="D59" s="35"/>
      <c r="E59" s="35"/>
      <c r="F59" s="27" t="str">
        <f>IF(E20="","",E20)</f>
        <v xml:space="preserve"> </v>
      </c>
      <c r="G59" s="35"/>
      <c r="H59" s="35"/>
      <c r="I59" s="30" t="s">
        <v>32</v>
      </c>
      <c r="J59" s="31" t="str">
        <f>E26</f>
        <v>Ing. Petr Chytka</v>
      </c>
      <c r="K59" s="35"/>
      <c r="L59" s="13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4" t="s">
        <v>104</v>
      </c>
      <c r="D61" s="165"/>
      <c r="E61" s="165"/>
      <c r="F61" s="165"/>
      <c r="G61" s="165"/>
      <c r="H61" s="165"/>
      <c r="I61" s="165"/>
      <c r="J61" s="166" t="s">
        <v>105</v>
      </c>
      <c r="K61" s="165"/>
      <c r="L61" s="13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7" t="s">
        <v>68</v>
      </c>
      <c r="D63" s="35"/>
      <c r="E63" s="35"/>
      <c r="F63" s="35"/>
      <c r="G63" s="35"/>
      <c r="H63" s="35"/>
      <c r="I63" s="35"/>
      <c r="J63" s="96">
        <f>J89</f>
        <v>428937.94</v>
      </c>
      <c r="K63" s="35"/>
      <c r="L63" s="13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106</v>
      </c>
    </row>
    <row r="64" s="9" customFormat="1" ht="24.96" customHeight="1">
      <c r="A64" s="9"/>
      <c r="B64" s="168"/>
      <c r="C64" s="169"/>
      <c r="D64" s="170" t="s">
        <v>107</v>
      </c>
      <c r="E64" s="171"/>
      <c r="F64" s="171"/>
      <c r="G64" s="171"/>
      <c r="H64" s="171"/>
      <c r="I64" s="171"/>
      <c r="J64" s="172">
        <f>J90</f>
        <v>428937.94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4"/>
      <c r="C65" s="119"/>
      <c r="D65" s="175" t="s">
        <v>108</v>
      </c>
      <c r="E65" s="176"/>
      <c r="F65" s="176"/>
      <c r="G65" s="176"/>
      <c r="H65" s="176"/>
      <c r="I65" s="176"/>
      <c r="J65" s="177">
        <f>J91</f>
        <v>400266.62</v>
      </c>
      <c r="K65" s="119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19"/>
      <c r="D66" s="175" t="s">
        <v>109</v>
      </c>
      <c r="E66" s="176"/>
      <c r="F66" s="176"/>
      <c r="G66" s="176"/>
      <c r="H66" s="176"/>
      <c r="I66" s="176"/>
      <c r="J66" s="177">
        <f>J142</f>
        <v>20000</v>
      </c>
      <c r="K66" s="119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19"/>
      <c r="D67" s="175" t="s">
        <v>110</v>
      </c>
      <c r="E67" s="176"/>
      <c r="F67" s="176"/>
      <c r="G67" s="176"/>
      <c r="H67" s="176"/>
      <c r="I67" s="176"/>
      <c r="J67" s="177">
        <f>J145</f>
        <v>8671.3199999999997</v>
      </c>
      <c r="K67" s="119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3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13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="2" customFormat="1" ht="6.96" customHeight="1">
      <c r="A73" s="33"/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13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24.96" customHeight="1">
      <c r="A74" s="33"/>
      <c r="B74" s="34"/>
      <c r="C74" s="24" t="s">
        <v>111</v>
      </c>
      <c r="D74" s="35"/>
      <c r="E74" s="35"/>
      <c r="F74" s="35"/>
      <c r="G74" s="35"/>
      <c r="H74" s="35"/>
      <c r="I74" s="35"/>
      <c r="J74" s="35"/>
      <c r="K74" s="35"/>
      <c r="L74" s="13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14</v>
      </c>
      <c r="D76" s="35"/>
      <c r="E76" s="35"/>
      <c r="F76" s="35"/>
      <c r="G76" s="35"/>
      <c r="H76" s="35"/>
      <c r="I76" s="35"/>
      <c r="J76" s="35"/>
      <c r="K76" s="35"/>
      <c r="L76" s="13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6.5" customHeight="1">
      <c r="A77" s="33"/>
      <c r="B77" s="34"/>
      <c r="C77" s="35"/>
      <c r="D77" s="35"/>
      <c r="E77" s="163" t="str">
        <f>E7</f>
        <v>02 - Stavba Větrolamu TEO 2 v k.ú. Ves Touškov</v>
      </c>
      <c r="F77" s="30"/>
      <c r="G77" s="30"/>
      <c r="H77" s="30"/>
      <c r="I77" s="35"/>
      <c r="J77" s="35"/>
      <c r="K77" s="35"/>
      <c r="L77" s="13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" customFormat="1" ht="12" customHeight="1">
      <c r="B78" s="22"/>
      <c r="C78" s="30" t="s">
        <v>101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3"/>
      <c r="B79" s="34"/>
      <c r="C79" s="35"/>
      <c r="D79" s="35"/>
      <c r="E79" s="163" t="s">
        <v>338</v>
      </c>
      <c r="F79" s="35"/>
      <c r="G79" s="35"/>
      <c r="H79" s="35"/>
      <c r="I79" s="35"/>
      <c r="J79" s="35"/>
      <c r="K79" s="35"/>
      <c r="L79" s="13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2" customHeight="1">
      <c r="A80" s="33"/>
      <c r="B80" s="34"/>
      <c r="C80" s="30" t="s">
        <v>339</v>
      </c>
      <c r="D80" s="35"/>
      <c r="E80" s="35"/>
      <c r="F80" s="35"/>
      <c r="G80" s="35"/>
      <c r="H80" s="35"/>
      <c r="I80" s="35"/>
      <c r="J80" s="35"/>
      <c r="K80" s="35"/>
      <c r="L80" s="13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6.5" customHeight="1">
      <c r="A81" s="33"/>
      <c r="B81" s="34"/>
      <c r="C81" s="35"/>
      <c r="D81" s="35"/>
      <c r="E81" s="63" t="str">
        <f>E11</f>
        <v>210030-02-03-02 - Následná péče - 2. rok</v>
      </c>
      <c r="F81" s="35"/>
      <c r="G81" s="35"/>
      <c r="H81" s="35"/>
      <c r="I81" s="35"/>
      <c r="J81" s="35"/>
      <c r="K81" s="35"/>
      <c r="L81" s="13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6.96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3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2" customHeight="1">
      <c r="A83" s="33"/>
      <c r="B83" s="34"/>
      <c r="C83" s="30" t="s">
        <v>19</v>
      </c>
      <c r="D83" s="35"/>
      <c r="E83" s="35"/>
      <c r="F83" s="27" t="str">
        <f>F14</f>
        <v>k.ú. Ves Touškov</v>
      </c>
      <c r="G83" s="35"/>
      <c r="H83" s="35"/>
      <c r="I83" s="30" t="s">
        <v>21</v>
      </c>
      <c r="J83" s="66" t="str">
        <f>IF(J14="","",J14)</f>
        <v>6. 1. 2023</v>
      </c>
      <c r="K83" s="35"/>
      <c r="L83" s="13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6.96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3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5.15" customHeight="1">
      <c r="A85" s="33"/>
      <c r="B85" s="34"/>
      <c r="C85" s="30" t="s">
        <v>23</v>
      </c>
      <c r="D85" s="35"/>
      <c r="E85" s="35"/>
      <c r="F85" s="27" t="str">
        <f>E17</f>
        <v>SPÚ, Pobočka Plzeň</v>
      </c>
      <c r="G85" s="35"/>
      <c r="H85" s="35"/>
      <c r="I85" s="30" t="s">
        <v>29</v>
      </c>
      <c r="J85" s="31" t="str">
        <f>E23</f>
        <v>Geocart CZ a.s.</v>
      </c>
      <c r="K85" s="35"/>
      <c r="L85" s="13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5.15" customHeight="1">
      <c r="A86" s="33"/>
      <c r="B86" s="34"/>
      <c r="C86" s="30" t="s">
        <v>27</v>
      </c>
      <c r="D86" s="35"/>
      <c r="E86" s="35"/>
      <c r="F86" s="27" t="str">
        <f>IF(E20="","",E20)</f>
        <v xml:space="preserve"> </v>
      </c>
      <c r="G86" s="35"/>
      <c r="H86" s="35"/>
      <c r="I86" s="30" t="s">
        <v>32</v>
      </c>
      <c r="J86" s="31" t="str">
        <f>E26</f>
        <v>Ing. Petr Chytka</v>
      </c>
      <c r="K86" s="35"/>
      <c r="L86" s="13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0.32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3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11" customFormat="1" ht="29.28" customHeight="1">
      <c r="A88" s="179"/>
      <c r="B88" s="180"/>
      <c r="C88" s="181" t="s">
        <v>112</v>
      </c>
      <c r="D88" s="182" t="s">
        <v>55</v>
      </c>
      <c r="E88" s="182" t="s">
        <v>51</v>
      </c>
      <c r="F88" s="182" t="s">
        <v>52</v>
      </c>
      <c r="G88" s="182" t="s">
        <v>113</v>
      </c>
      <c r="H88" s="182" t="s">
        <v>114</v>
      </c>
      <c r="I88" s="182" t="s">
        <v>115</v>
      </c>
      <c r="J88" s="182" t="s">
        <v>105</v>
      </c>
      <c r="K88" s="183" t="s">
        <v>116</v>
      </c>
      <c r="L88" s="184"/>
      <c r="M88" s="86" t="s">
        <v>17</v>
      </c>
      <c r="N88" s="87" t="s">
        <v>40</v>
      </c>
      <c r="O88" s="87" t="s">
        <v>117</v>
      </c>
      <c r="P88" s="87" t="s">
        <v>118</v>
      </c>
      <c r="Q88" s="87" t="s">
        <v>119</v>
      </c>
      <c r="R88" s="87" t="s">
        <v>120</v>
      </c>
      <c r="S88" s="87" t="s">
        <v>121</v>
      </c>
      <c r="T88" s="88" t="s">
        <v>122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33"/>
      <c r="B89" s="34"/>
      <c r="C89" s="93" t="s">
        <v>123</v>
      </c>
      <c r="D89" s="35"/>
      <c r="E89" s="35"/>
      <c r="F89" s="35"/>
      <c r="G89" s="35"/>
      <c r="H89" s="35"/>
      <c r="I89" s="35"/>
      <c r="J89" s="185">
        <f>BK89</f>
        <v>428937.94</v>
      </c>
      <c r="K89" s="35"/>
      <c r="L89" s="39"/>
      <c r="M89" s="89"/>
      <c r="N89" s="186"/>
      <c r="O89" s="90"/>
      <c r="P89" s="187">
        <f>P90</f>
        <v>708.90331900000001</v>
      </c>
      <c r="Q89" s="90"/>
      <c r="R89" s="187">
        <f>R90</f>
        <v>8.0290600000000012</v>
      </c>
      <c r="S89" s="90"/>
      <c r="T89" s="188">
        <f>T90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69</v>
      </c>
      <c r="AU89" s="18" t="s">
        <v>106</v>
      </c>
      <c r="BK89" s="189">
        <f>BK90</f>
        <v>428937.94</v>
      </c>
    </row>
    <row r="90" s="12" customFormat="1" ht="25.92" customHeight="1">
      <c r="A90" s="12"/>
      <c r="B90" s="190"/>
      <c r="C90" s="191"/>
      <c r="D90" s="192" t="s">
        <v>69</v>
      </c>
      <c r="E90" s="193" t="s">
        <v>124</v>
      </c>
      <c r="F90" s="193" t="s">
        <v>125</v>
      </c>
      <c r="G90" s="191"/>
      <c r="H90" s="191"/>
      <c r="I90" s="191"/>
      <c r="J90" s="194">
        <f>BK90</f>
        <v>428937.94</v>
      </c>
      <c r="K90" s="191"/>
      <c r="L90" s="195"/>
      <c r="M90" s="196"/>
      <c r="N90" s="197"/>
      <c r="O90" s="197"/>
      <c r="P90" s="198">
        <f>P91+P142+P145</f>
        <v>708.90331900000001</v>
      </c>
      <c r="Q90" s="197"/>
      <c r="R90" s="198">
        <f>R91+R142+R145</f>
        <v>8.0290600000000012</v>
      </c>
      <c r="S90" s="197"/>
      <c r="T90" s="199">
        <f>T91+T142+T145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78</v>
      </c>
      <c r="AT90" s="201" t="s">
        <v>69</v>
      </c>
      <c r="AU90" s="201" t="s">
        <v>70</v>
      </c>
      <c r="AY90" s="200" t="s">
        <v>126</v>
      </c>
      <c r="BK90" s="202">
        <f>BK91+BK142+BK145</f>
        <v>428937.94</v>
      </c>
    </row>
    <row r="91" s="12" customFormat="1" ht="22.8" customHeight="1">
      <c r="A91" s="12"/>
      <c r="B91" s="190"/>
      <c r="C91" s="191"/>
      <c r="D91" s="192" t="s">
        <v>69</v>
      </c>
      <c r="E91" s="203" t="s">
        <v>78</v>
      </c>
      <c r="F91" s="203" t="s">
        <v>127</v>
      </c>
      <c r="G91" s="191"/>
      <c r="H91" s="191"/>
      <c r="I91" s="191"/>
      <c r="J91" s="204">
        <f>BK91</f>
        <v>400266.62</v>
      </c>
      <c r="K91" s="191"/>
      <c r="L91" s="195"/>
      <c r="M91" s="196"/>
      <c r="N91" s="197"/>
      <c r="O91" s="197"/>
      <c r="P91" s="198">
        <f>SUM(P92:P141)</f>
        <v>692.15623200000005</v>
      </c>
      <c r="Q91" s="197"/>
      <c r="R91" s="198">
        <f>SUM(R92:R141)</f>
        <v>8.0278300000000016</v>
      </c>
      <c r="S91" s="197"/>
      <c r="T91" s="199">
        <f>SUM(T92:T141)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78</v>
      </c>
      <c r="AT91" s="201" t="s">
        <v>69</v>
      </c>
      <c r="AU91" s="201" t="s">
        <v>78</v>
      </c>
      <c r="AY91" s="200" t="s">
        <v>126</v>
      </c>
      <c r="BK91" s="202">
        <f>SUM(BK92:BK141)</f>
        <v>400266.62</v>
      </c>
    </row>
    <row r="92" s="2" customFormat="1">
      <c r="A92" s="33"/>
      <c r="B92" s="34"/>
      <c r="C92" s="205" t="s">
        <v>78</v>
      </c>
      <c r="D92" s="205" t="s">
        <v>128</v>
      </c>
      <c r="E92" s="206" t="s">
        <v>292</v>
      </c>
      <c r="F92" s="207" t="s">
        <v>293</v>
      </c>
      <c r="G92" s="208" t="s">
        <v>285</v>
      </c>
      <c r="H92" s="209">
        <v>50.060000000000002</v>
      </c>
      <c r="I92" s="210">
        <v>255</v>
      </c>
      <c r="J92" s="210">
        <f>ROUND(I92*H92,2)</f>
        <v>12765.299999999999</v>
      </c>
      <c r="K92" s="207" t="s">
        <v>132</v>
      </c>
      <c r="L92" s="39"/>
      <c r="M92" s="211" t="s">
        <v>17</v>
      </c>
      <c r="N92" s="212" t="s">
        <v>41</v>
      </c>
      <c r="O92" s="213">
        <v>0.75</v>
      </c>
      <c r="P92" s="213">
        <f>O92*H92</f>
        <v>37.545000000000002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15" t="s">
        <v>133</v>
      </c>
      <c r="AT92" s="215" t="s">
        <v>128</v>
      </c>
      <c r="AU92" s="215" t="s">
        <v>80</v>
      </c>
      <c r="AY92" s="18" t="s">
        <v>126</v>
      </c>
      <c r="BE92" s="216">
        <f>IF(N92="základní",J92,0)</f>
        <v>12765.299999999999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8" t="s">
        <v>78</v>
      </c>
      <c r="BK92" s="216">
        <f>ROUND(I92*H92,2)</f>
        <v>12765.299999999999</v>
      </c>
      <c r="BL92" s="18" t="s">
        <v>133</v>
      </c>
      <c r="BM92" s="215" t="s">
        <v>387</v>
      </c>
    </row>
    <row r="93" s="2" customFormat="1">
      <c r="A93" s="33"/>
      <c r="B93" s="34"/>
      <c r="C93" s="35"/>
      <c r="D93" s="217" t="s">
        <v>135</v>
      </c>
      <c r="E93" s="35"/>
      <c r="F93" s="218" t="s">
        <v>293</v>
      </c>
      <c r="G93" s="35"/>
      <c r="H93" s="35"/>
      <c r="I93" s="35"/>
      <c r="J93" s="35"/>
      <c r="K93" s="35"/>
      <c r="L93" s="39"/>
      <c r="M93" s="219"/>
      <c r="N93" s="220"/>
      <c r="O93" s="78"/>
      <c r="P93" s="78"/>
      <c r="Q93" s="78"/>
      <c r="R93" s="78"/>
      <c r="S93" s="78"/>
      <c r="T93" s="79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135</v>
      </c>
      <c r="AU93" s="18" t="s">
        <v>80</v>
      </c>
    </row>
    <row r="94" s="2" customFormat="1">
      <c r="A94" s="33"/>
      <c r="B94" s="34"/>
      <c r="C94" s="35"/>
      <c r="D94" s="221" t="s">
        <v>136</v>
      </c>
      <c r="E94" s="35"/>
      <c r="F94" s="222" t="s">
        <v>295</v>
      </c>
      <c r="G94" s="35"/>
      <c r="H94" s="35"/>
      <c r="I94" s="35"/>
      <c r="J94" s="35"/>
      <c r="K94" s="35"/>
      <c r="L94" s="39"/>
      <c r="M94" s="219"/>
      <c r="N94" s="220"/>
      <c r="O94" s="78"/>
      <c r="P94" s="78"/>
      <c r="Q94" s="78"/>
      <c r="R94" s="78"/>
      <c r="S94" s="78"/>
      <c r="T94" s="79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8" t="s">
        <v>136</v>
      </c>
      <c r="AU94" s="18" t="s">
        <v>80</v>
      </c>
    </row>
    <row r="95" s="13" customFormat="1">
      <c r="A95" s="13"/>
      <c r="B95" s="223"/>
      <c r="C95" s="224"/>
      <c r="D95" s="217" t="s">
        <v>138</v>
      </c>
      <c r="E95" s="225" t="s">
        <v>17</v>
      </c>
      <c r="F95" s="226" t="s">
        <v>342</v>
      </c>
      <c r="G95" s="224"/>
      <c r="H95" s="227">
        <v>22.579999999999998</v>
      </c>
      <c r="I95" s="224"/>
      <c r="J95" s="224"/>
      <c r="K95" s="224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138</v>
      </c>
      <c r="AU95" s="232" t="s">
        <v>80</v>
      </c>
      <c r="AV95" s="13" t="s">
        <v>80</v>
      </c>
      <c r="AW95" s="13" t="s">
        <v>31</v>
      </c>
      <c r="AX95" s="13" t="s">
        <v>70</v>
      </c>
      <c r="AY95" s="232" t="s">
        <v>126</v>
      </c>
    </row>
    <row r="96" s="13" customFormat="1">
      <c r="A96" s="13"/>
      <c r="B96" s="223"/>
      <c r="C96" s="224"/>
      <c r="D96" s="217" t="s">
        <v>138</v>
      </c>
      <c r="E96" s="225" t="s">
        <v>17</v>
      </c>
      <c r="F96" s="226" t="s">
        <v>346</v>
      </c>
      <c r="G96" s="224"/>
      <c r="H96" s="227">
        <v>27.48</v>
      </c>
      <c r="I96" s="224"/>
      <c r="J96" s="224"/>
      <c r="K96" s="224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138</v>
      </c>
      <c r="AU96" s="232" t="s">
        <v>80</v>
      </c>
      <c r="AV96" s="13" t="s">
        <v>80</v>
      </c>
      <c r="AW96" s="13" t="s">
        <v>31</v>
      </c>
      <c r="AX96" s="13" t="s">
        <v>70</v>
      </c>
      <c r="AY96" s="232" t="s">
        <v>126</v>
      </c>
    </row>
    <row r="97" s="14" customFormat="1">
      <c r="A97" s="14"/>
      <c r="B97" s="243"/>
      <c r="C97" s="244"/>
      <c r="D97" s="217" t="s">
        <v>138</v>
      </c>
      <c r="E97" s="245" t="s">
        <v>17</v>
      </c>
      <c r="F97" s="246" t="s">
        <v>209</v>
      </c>
      <c r="G97" s="244"/>
      <c r="H97" s="247">
        <v>50.060000000000002</v>
      </c>
      <c r="I97" s="244"/>
      <c r="J97" s="244"/>
      <c r="K97" s="244"/>
      <c r="L97" s="248"/>
      <c r="M97" s="249"/>
      <c r="N97" s="250"/>
      <c r="O97" s="250"/>
      <c r="P97" s="250"/>
      <c r="Q97" s="250"/>
      <c r="R97" s="250"/>
      <c r="S97" s="250"/>
      <c r="T97" s="25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2" t="s">
        <v>138</v>
      </c>
      <c r="AU97" s="252" t="s">
        <v>80</v>
      </c>
      <c r="AV97" s="14" t="s">
        <v>133</v>
      </c>
      <c r="AW97" s="14" t="s">
        <v>31</v>
      </c>
      <c r="AX97" s="14" t="s">
        <v>78</v>
      </c>
      <c r="AY97" s="252" t="s">
        <v>126</v>
      </c>
    </row>
    <row r="98" s="2" customFormat="1" ht="16.5" customHeight="1">
      <c r="A98" s="33"/>
      <c r="B98" s="34"/>
      <c r="C98" s="233" t="s">
        <v>80</v>
      </c>
      <c r="D98" s="233" t="s">
        <v>157</v>
      </c>
      <c r="E98" s="234" t="s">
        <v>297</v>
      </c>
      <c r="F98" s="235" t="s">
        <v>290</v>
      </c>
      <c r="G98" s="236" t="s">
        <v>160</v>
      </c>
      <c r="H98" s="237">
        <v>25.030000000000001</v>
      </c>
      <c r="I98" s="238">
        <v>50</v>
      </c>
      <c r="J98" s="238">
        <f>ROUND(I98*H98,2)</f>
        <v>1251.5</v>
      </c>
      <c r="K98" s="235" t="s">
        <v>17</v>
      </c>
      <c r="L98" s="239"/>
      <c r="M98" s="240" t="s">
        <v>17</v>
      </c>
      <c r="N98" s="241" t="s">
        <v>41</v>
      </c>
      <c r="O98" s="213">
        <v>0</v>
      </c>
      <c r="P98" s="213">
        <f>O98*H98</f>
        <v>0</v>
      </c>
      <c r="Q98" s="213">
        <v>0.001</v>
      </c>
      <c r="R98" s="213">
        <f>Q98*H98</f>
        <v>0.02503</v>
      </c>
      <c r="S98" s="213">
        <v>0</v>
      </c>
      <c r="T98" s="214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15" t="s">
        <v>161</v>
      </c>
      <c r="AT98" s="215" t="s">
        <v>157</v>
      </c>
      <c r="AU98" s="215" t="s">
        <v>80</v>
      </c>
      <c r="AY98" s="18" t="s">
        <v>126</v>
      </c>
      <c r="BE98" s="216">
        <f>IF(N98="základní",J98,0)</f>
        <v>1251.5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8" t="s">
        <v>78</v>
      </c>
      <c r="BK98" s="216">
        <f>ROUND(I98*H98,2)</f>
        <v>1251.5</v>
      </c>
      <c r="BL98" s="18" t="s">
        <v>133</v>
      </c>
      <c r="BM98" s="215" t="s">
        <v>388</v>
      </c>
    </row>
    <row r="99" s="2" customFormat="1">
      <c r="A99" s="33"/>
      <c r="B99" s="34"/>
      <c r="C99" s="35"/>
      <c r="D99" s="217" t="s">
        <v>135</v>
      </c>
      <c r="E99" s="35"/>
      <c r="F99" s="218" t="s">
        <v>290</v>
      </c>
      <c r="G99" s="35"/>
      <c r="H99" s="35"/>
      <c r="I99" s="35"/>
      <c r="J99" s="35"/>
      <c r="K99" s="35"/>
      <c r="L99" s="39"/>
      <c r="M99" s="219"/>
      <c r="N99" s="220"/>
      <c r="O99" s="78"/>
      <c r="P99" s="78"/>
      <c r="Q99" s="78"/>
      <c r="R99" s="78"/>
      <c r="S99" s="78"/>
      <c r="T99" s="79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8" t="s">
        <v>135</v>
      </c>
      <c r="AU99" s="18" t="s">
        <v>80</v>
      </c>
    </row>
    <row r="100" s="13" customFormat="1">
      <c r="A100" s="13"/>
      <c r="B100" s="223"/>
      <c r="C100" s="224"/>
      <c r="D100" s="217" t="s">
        <v>138</v>
      </c>
      <c r="E100" s="225" t="s">
        <v>17</v>
      </c>
      <c r="F100" s="226" t="s">
        <v>344</v>
      </c>
      <c r="G100" s="224"/>
      <c r="H100" s="227">
        <v>11.289999999999999</v>
      </c>
      <c r="I100" s="224"/>
      <c r="J100" s="224"/>
      <c r="K100" s="224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138</v>
      </c>
      <c r="AU100" s="232" t="s">
        <v>80</v>
      </c>
      <c r="AV100" s="13" t="s">
        <v>80</v>
      </c>
      <c r="AW100" s="13" t="s">
        <v>31</v>
      </c>
      <c r="AX100" s="13" t="s">
        <v>70</v>
      </c>
      <c r="AY100" s="232" t="s">
        <v>126</v>
      </c>
    </row>
    <row r="101" s="13" customFormat="1">
      <c r="A101" s="13"/>
      <c r="B101" s="223"/>
      <c r="C101" s="224"/>
      <c r="D101" s="217" t="s">
        <v>138</v>
      </c>
      <c r="E101" s="225" t="s">
        <v>17</v>
      </c>
      <c r="F101" s="226" t="s">
        <v>348</v>
      </c>
      <c r="G101" s="224"/>
      <c r="H101" s="227">
        <v>13.74</v>
      </c>
      <c r="I101" s="224"/>
      <c r="J101" s="224"/>
      <c r="K101" s="224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138</v>
      </c>
      <c r="AU101" s="232" t="s">
        <v>80</v>
      </c>
      <c r="AV101" s="13" t="s">
        <v>80</v>
      </c>
      <c r="AW101" s="13" t="s">
        <v>31</v>
      </c>
      <c r="AX101" s="13" t="s">
        <v>70</v>
      </c>
      <c r="AY101" s="232" t="s">
        <v>126</v>
      </c>
    </row>
    <row r="102" s="14" customFormat="1">
      <c r="A102" s="14"/>
      <c r="B102" s="243"/>
      <c r="C102" s="244"/>
      <c r="D102" s="217" t="s">
        <v>138</v>
      </c>
      <c r="E102" s="245" t="s">
        <v>17</v>
      </c>
      <c r="F102" s="246" t="s">
        <v>209</v>
      </c>
      <c r="G102" s="244"/>
      <c r="H102" s="247">
        <v>25.030000000000001</v>
      </c>
      <c r="I102" s="244"/>
      <c r="J102" s="244"/>
      <c r="K102" s="244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138</v>
      </c>
      <c r="AU102" s="252" t="s">
        <v>80</v>
      </c>
      <c r="AV102" s="14" t="s">
        <v>133</v>
      </c>
      <c r="AW102" s="14" t="s">
        <v>31</v>
      </c>
      <c r="AX102" s="14" t="s">
        <v>78</v>
      </c>
      <c r="AY102" s="252" t="s">
        <v>126</v>
      </c>
    </row>
    <row r="103" s="2" customFormat="1" ht="16.5" customHeight="1">
      <c r="A103" s="33"/>
      <c r="B103" s="34"/>
      <c r="C103" s="205" t="s">
        <v>145</v>
      </c>
      <c r="D103" s="205" t="s">
        <v>128</v>
      </c>
      <c r="E103" s="206" t="s">
        <v>349</v>
      </c>
      <c r="F103" s="207" t="s">
        <v>350</v>
      </c>
      <c r="G103" s="208" t="s">
        <v>180</v>
      </c>
      <c r="H103" s="209">
        <v>1.821</v>
      </c>
      <c r="I103" s="210">
        <v>8280</v>
      </c>
      <c r="J103" s="210">
        <f>ROUND(I103*H103,2)</f>
        <v>15077.879999999999</v>
      </c>
      <c r="K103" s="207" t="s">
        <v>132</v>
      </c>
      <c r="L103" s="39"/>
      <c r="M103" s="211" t="s">
        <v>17</v>
      </c>
      <c r="N103" s="212" t="s">
        <v>41</v>
      </c>
      <c r="O103" s="213">
        <v>20.992000000000001</v>
      </c>
      <c r="P103" s="213">
        <f>O103*H103</f>
        <v>38.226432000000003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215" t="s">
        <v>133</v>
      </c>
      <c r="AT103" s="215" t="s">
        <v>128</v>
      </c>
      <c r="AU103" s="215" t="s">
        <v>80</v>
      </c>
      <c r="AY103" s="18" t="s">
        <v>126</v>
      </c>
      <c r="BE103" s="216">
        <f>IF(N103="základní",J103,0)</f>
        <v>15077.879999999999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8" t="s">
        <v>78</v>
      </c>
      <c r="BK103" s="216">
        <f>ROUND(I103*H103,2)</f>
        <v>15077.879999999999</v>
      </c>
      <c r="BL103" s="18" t="s">
        <v>133</v>
      </c>
      <c r="BM103" s="215" t="s">
        <v>389</v>
      </c>
    </row>
    <row r="104" s="2" customFormat="1">
      <c r="A104" s="33"/>
      <c r="B104" s="34"/>
      <c r="C104" s="35"/>
      <c r="D104" s="217" t="s">
        <v>135</v>
      </c>
      <c r="E104" s="35"/>
      <c r="F104" s="218" t="s">
        <v>350</v>
      </c>
      <c r="G104" s="35"/>
      <c r="H104" s="35"/>
      <c r="I104" s="35"/>
      <c r="J104" s="35"/>
      <c r="K104" s="35"/>
      <c r="L104" s="39"/>
      <c r="M104" s="219"/>
      <c r="N104" s="220"/>
      <c r="O104" s="78"/>
      <c r="P104" s="78"/>
      <c r="Q104" s="78"/>
      <c r="R104" s="78"/>
      <c r="S104" s="78"/>
      <c r="T104" s="79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8" t="s">
        <v>135</v>
      </c>
      <c r="AU104" s="18" t="s">
        <v>80</v>
      </c>
    </row>
    <row r="105" s="2" customFormat="1">
      <c r="A105" s="33"/>
      <c r="B105" s="34"/>
      <c r="C105" s="35"/>
      <c r="D105" s="221" t="s">
        <v>136</v>
      </c>
      <c r="E105" s="35"/>
      <c r="F105" s="222" t="s">
        <v>352</v>
      </c>
      <c r="G105" s="35"/>
      <c r="H105" s="35"/>
      <c r="I105" s="35"/>
      <c r="J105" s="35"/>
      <c r="K105" s="35"/>
      <c r="L105" s="39"/>
      <c r="M105" s="219"/>
      <c r="N105" s="220"/>
      <c r="O105" s="78"/>
      <c r="P105" s="78"/>
      <c r="Q105" s="78"/>
      <c r="R105" s="78"/>
      <c r="S105" s="78"/>
      <c r="T105" s="79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136</v>
      </c>
      <c r="AU105" s="18" t="s">
        <v>80</v>
      </c>
    </row>
    <row r="106" s="13" customFormat="1">
      <c r="A106" s="13"/>
      <c r="B106" s="223"/>
      <c r="C106" s="224"/>
      <c r="D106" s="217" t="s">
        <v>138</v>
      </c>
      <c r="E106" s="225" t="s">
        <v>17</v>
      </c>
      <c r="F106" s="226" t="s">
        <v>353</v>
      </c>
      <c r="G106" s="224"/>
      <c r="H106" s="227">
        <v>1.821</v>
      </c>
      <c r="I106" s="224"/>
      <c r="J106" s="224"/>
      <c r="K106" s="224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138</v>
      </c>
      <c r="AU106" s="232" t="s">
        <v>80</v>
      </c>
      <c r="AV106" s="13" t="s">
        <v>80</v>
      </c>
      <c r="AW106" s="13" t="s">
        <v>31</v>
      </c>
      <c r="AX106" s="13" t="s">
        <v>78</v>
      </c>
      <c r="AY106" s="232" t="s">
        <v>126</v>
      </c>
    </row>
    <row r="107" s="2" customFormat="1" ht="16.5" customHeight="1">
      <c r="A107" s="33"/>
      <c r="B107" s="34"/>
      <c r="C107" s="205" t="s">
        <v>133</v>
      </c>
      <c r="D107" s="205" t="s">
        <v>128</v>
      </c>
      <c r="E107" s="206" t="s">
        <v>354</v>
      </c>
      <c r="F107" s="207" t="s">
        <v>355</v>
      </c>
      <c r="G107" s="208" t="s">
        <v>131</v>
      </c>
      <c r="H107" s="209">
        <v>675.27999999999997</v>
      </c>
      <c r="I107" s="210">
        <v>42.5</v>
      </c>
      <c r="J107" s="210">
        <f>ROUND(I107*H107,2)</f>
        <v>28699.400000000001</v>
      </c>
      <c r="K107" s="207" t="s">
        <v>132</v>
      </c>
      <c r="L107" s="39"/>
      <c r="M107" s="211" t="s">
        <v>17</v>
      </c>
      <c r="N107" s="212" t="s">
        <v>41</v>
      </c>
      <c r="O107" s="213">
        <v>0.113</v>
      </c>
      <c r="P107" s="213">
        <f>O107*H107</f>
        <v>76.306640000000002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215" t="s">
        <v>133</v>
      </c>
      <c r="AT107" s="215" t="s">
        <v>128</v>
      </c>
      <c r="AU107" s="215" t="s">
        <v>80</v>
      </c>
      <c r="AY107" s="18" t="s">
        <v>126</v>
      </c>
      <c r="BE107" s="216">
        <f>IF(N107="základní",J107,0)</f>
        <v>28699.400000000001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8" t="s">
        <v>78</v>
      </c>
      <c r="BK107" s="216">
        <f>ROUND(I107*H107,2)</f>
        <v>28699.400000000001</v>
      </c>
      <c r="BL107" s="18" t="s">
        <v>133</v>
      </c>
      <c r="BM107" s="215" t="s">
        <v>390</v>
      </c>
    </row>
    <row r="108" s="2" customFormat="1">
      <c r="A108" s="33"/>
      <c r="B108" s="34"/>
      <c r="C108" s="35"/>
      <c r="D108" s="217" t="s">
        <v>135</v>
      </c>
      <c r="E108" s="35"/>
      <c r="F108" s="218" t="s">
        <v>355</v>
      </c>
      <c r="G108" s="35"/>
      <c r="H108" s="35"/>
      <c r="I108" s="35"/>
      <c r="J108" s="35"/>
      <c r="K108" s="35"/>
      <c r="L108" s="39"/>
      <c r="M108" s="219"/>
      <c r="N108" s="220"/>
      <c r="O108" s="78"/>
      <c r="P108" s="78"/>
      <c r="Q108" s="78"/>
      <c r="R108" s="78"/>
      <c r="S108" s="78"/>
      <c r="T108" s="79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8" t="s">
        <v>135</v>
      </c>
      <c r="AU108" s="18" t="s">
        <v>80</v>
      </c>
    </row>
    <row r="109" s="2" customFormat="1">
      <c r="A109" s="33"/>
      <c r="B109" s="34"/>
      <c r="C109" s="35"/>
      <c r="D109" s="221" t="s">
        <v>136</v>
      </c>
      <c r="E109" s="35"/>
      <c r="F109" s="222" t="s">
        <v>357</v>
      </c>
      <c r="G109" s="35"/>
      <c r="H109" s="35"/>
      <c r="I109" s="35"/>
      <c r="J109" s="35"/>
      <c r="K109" s="35"/>
      <c r="L109" s="39"/>
      <c r="M109" s="219"/>
      <c r="N109" s="220"/>
      <c r="O109" s="78"/>
      <c r="P109" s="78"/>
      <c r="Q109" s="78"/>
      <c r="R109" s="78"/>
      <c r="S109" s="78"/>
      <c r="T109" s="79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8" t="s">
        <v>136</v>
      </c>
      <c r="AU109" s="18" t="s">
        <v>80</v>
      </c>
    </row>
    <row r="110" s="13" customFormat="1">
      <c r="A110" s="13"/>
      <c r="B110" s="223"/>
      <c r="C110" s="224"/>
      <c r="D110" s="217" t="s">
        <v>138</v>
      </c>
      <c r="E110" s="225" t="s">
        <v>17</v>
      </c>
      <c r="F110" s="226" t="s">
        <v>303</v>
      </c>
      <c r="G110" s="224"/>
      <c r="H110" s="227">
        <v>494.63999999999999</v>
      </c>
      <c r="I110" s="224"/>
      <c r="J110" s="224"/>
      <c r="K110" s="224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138</v>
      </c>
      <c r="AU110" s="232" t="s">
        <v>80</v>
      </c>
      <c r="AV110" s="13" t="s">
        <v>80</v>
      </c>
      <c r="AW110" s="13" t="s">
        <v>31</v>
      </c>
      <c r="AX110" s="13" t="s">
        <v>70</v>
      </c>
      <c r="AY110" s="232" t="s">
        <v>126</v>
      </c>
    </row>
    <row r="111" s="13" customFormat="1">
      <c r="A111" s="13"/>
      <c r="B111" s="223"/>
      <c r="C111" s="224"/>
      <c r="D111" s="217" t="s">
        <v>138</v>
      </c>
      <c r="E111" s="225" t="s">
        <v>17</v>
      </c>
      <c r="F111" s="226" t="s">
        <v>304</v>
      </c>
      <c r="G111" s="224"/>
      <c r="H111" s="227">
        <v>180.63999999999999</v>
      </c>
      <c r="I111" s="224"/>
      <c r="J111" s="224"/>
      <c r="K111" s="224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138</v>
      </c>
      <c r="AU111" s="232" t="s">
        <v>80</v>
      </c>
      <c r="AV111" s="13" t="s">
        <v>80</v>
      </c>
      <c r="AW111" s="13" t="s">
        <v>31</v>
      </c>
      <c r="AX111" s="13" t="s">
        <v>70</v>
      </c>
      <c r="AY111" s="232" t="s">
        <v>126</v>
      </c>
    </row>
    <row r="112" s="14" customFormat="1">
      <c r="A112" s="14"/>
      <c r="B112" s="243"/>
      <c r="C112" s="244"/>
      <c r="D112" s="217" t="s">
        <v>138</v>
      </c>
      <c r="E112" s="245" t="s">
        <v>17</v>
      </c>
      <c r="F112" s="246" t="s">
        <v>209</v>
      </c>
      <c r="G112" s="244"/>
      <c r="H112" s="247">
        <v>675.27999999999997</v>
      </c>
      <c r="I112" s="244"/>
      <c r="J112" s="244"/>
      <c r="K112" s="244"/>
      <c r="L112" s="248"/>
      <c r="M112" s="249"/>
      <c r="N112" s="250"/>
      <c r="O112" s="250"/>
      <c r="P112" s="250"/>
      <c r="Q112" s="250"/>
      <c r="R112" s="250"/>
      <c r="S112" s="250"/>
      <c r="T112" s="25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138</v>
      </c>
      <c r="AU112" s="252" t="s">
        <v>80</v>
      </c>
      <c r="AV112" s="14" t="s">
        <v>133</v>
      </c>
      <c r="AW112" s="14" t="s">
        <v>31</v>
      </c>
      <c r="AX112" s="14" t="s">
        <v>78</v>
      </c>
      <c r="AY112" s="252" t="s">
        <v>126</v>
      </c>
    </row>
    <row r="113" s="2" customFormat="1" ht="16.5" customHeight="1">
      <c r="A113" s="33"/>
      <c r="B113" s="34"/>
      <c r="C113" s="233" t="s">
        <v>156</v>
      </c>
      <c r="D113" s="233" t="s">
        <v>157</v>
      </c>
      <c r="E113" s="234" t="s">
        <v>305</v>
      </c>
      <c r="F113" s="235" t="s">
        <v>306</v>
      </c>
      <c r="G113" s="236" t="s">
        <v>202</v>
      </c>
      <c r="H113" s="237">
        <v>33.764000000000003</v>
      </c>
      <c r="I113" s="238">
        <v>1570</v>
      </c>
      <c r="J113" s="238">
        <f>ROUND(I113*H113,2)</f>
        <v>53009.480000000003</v>
      </c>
      <c r="K113" s="235" t="s">
        <v>132</v>
      </c>
      <c r="L113" s="239"/>
      <c r="M113" s="240" t="s">
        <v>17</v>
      </c>
      <c r="N113" s="241" t="s">
        <v>41</v>
      </c>
      <c r="O113" s="213">
        <v>0</v>
      </c>
      <c r="P113" s="213">
        <f>O113*H113</f>
        <v>0</v>
      </c>
      <c r="Q113" s="213">
        <v>0.20000000000000001</v>
      </c>
      <c r="R113" s="213">
        <f>Q113*H113</f>
        <v>6.7528000000000006</v>
      </c>
      <c r="S113" s="213">
        <v>0</v>
      </c>
      <c r="T113" s="214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215" t="s">
        <v>161</v>
      </c>
      <c r="AT113" s="215" t="s">
        <v>157</v>
      </c>
      <c r="AU113" s="215" t="s">
        <v>80</v>
      </c>
      <c r="AY113" s="18" t="s">
        <v>126</v>
      </c>
      <c r="BE113" s="216">
        <f>IF(N113="základní",J113,0)</f>
        <v>53009.480000000003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8" t="s">
        <v>78</v>
      </c>
      <c r="BK113" s="216">
        <f>ROUND(I113*H113,2)</f>
        <v>53009.480000000003</v>
      </c>
      <c r="BL113" s="18" t="s">
        <v>133</v>
      </c>
      <c r="BM113" s="215" t="s">
        <v>391</v>
      </c>
    </row>
    <row r="114" s="2" customFormat="1">
      <c r="A114" s="33"/>
      <c r="B114" s="34"/>
      <c r="C114" s="35"/>
      <c r="D114" s="217" t="s">
        <v>135</v>
      </c>
      <c r="E114" s="35"/>
      <c r="F114" s="218" t="s">
        <v>306</v>
      </c>
      <c r="G114" s="35"/>
      <c r="H114" s="35"/>
      <c r="I114" s="35"/>
      <c r="J114" s="35"/>
      <c r="K114" s="35"/>
      <c r="L114" s="39"/>
      <c r="M114" s="219"/>
      <c r="N114" s="220"/>
      <c r="O114" s="78"/>
      <c r="P114" s="78"/>
      <c r="Q114" s="78"/>
      <c r="R114" s="78"/>
      <c r="S114" s="78"/>
      <c r="T114" s="79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8" t="s">
        <v>135</v>
      </c>
      <c r="AU114" s="18" t="s">
        <v>80</v>
      </c>
    </row>
    <row r="115" s="13" customFormat="1">
      <c r="A115" s="13"/>
      <c r="B115" s="223"/>
      <c r="C115" s="224"/>
      <c r="D115" s="217" t="s">
        <v>138</v>
      </c>
      <c r="E115" s="225" t="s">
        <v>17</v>
      </c>
      <c r="F115" s="226" t="s">
        <v>359</v>
      </c>
      <c r="G115" s="224"/>
      <c r="H115" s="227">
        <v>24.731999999999999</v>
      </c>
      <c r="I115" s="224"/>
      <c r="J115" s="224"/>
      <c r="K115" s="224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138</v>
      </c>
      <c r="AU115" s="232" t="s">
        <v>80</v>
      </c>
      <c r="AV115" s="13" t="s">
        <v>80</v>
      </c>
      <c r="AW115" s="13" t="s">
        <v>31</v>
      </c>
      <c r="AX115" s="13" t="s">
        <v>70</v>
      </c>
      <c r="AY115" s="232" t="s">
        <v>126</v>
      </c>
    </row>
    <row r="116" s="13" customFormat="1">
      <c r="A116" s="13"/>
      <c r="B116" s="223"/>
      <c r="C116" s="224"/>
      <c r="D116" s="217" t="s">
        <v>138</v>
      </c>
      <c r="E116" s="225" t="s">
        <v>17</v>
      </c>
      <c r="F116" s="226" t="s">
        <v>360</v>
      </c>
      <c r="G116" s="224"/>
      <c r="H116" s="227">
        <v>9.032</v>
      </c>
      <c r="I116" s="224"/>
      <c r="J116" s="224"/>
      <c r="K116" s="224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138</v>
      </c>
      <c r="AU116" s="232" t="s">
        <v>80</v>
      </c>
      <c r="AV116" s="13" t="s">
        <v>80</v>
      </c>
      <c r="AW116" s="13" t="s">
        <v>31</v>
      </c>
      <c r="AX116" s="13" t="s">
        <v>70</v>
      </c>
      <c r="AY116" s="232" t="s">
        <v>126</v>
      </c>
    </row>
    <row r="117" s="14" customFormat="1">
      <c r="A117" s="14"/>
      <c r="B117" s="243"/>
      <c r="C117" s="244"/>
      <c r="D117" s="217" t="s">
        <v>138</v>
      </c>
      <c r="E117" s="245" t="s">
        <v>17</v>
      </c>
      <c r="F117" s="246" t="s">
        <v>209</v>
      </c>
      <c r="G117" s="244"/>
      <c r="H117" s="247">
        <v>33.764000000000003</v>
      </c>
      <c r="I117" s="244"/>
      <c r="J117" s="244"/>
      <c r="K117" s="244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138</v>
      </c>
      <c r="AU117" s="252" t="s">
        <v>80</v>
      </c>
      <c r="AV117" s="14" t="s">
        <v>133</v>
      </c>
      <c r="AW117" s="14" t="s">
        <v>31</v>
      </c>
      <c r="AX117" s="14" t="s">
        <v>78</v>
      </c>
      <c r="AY117" s="252" t="s">
        <v>126</v>
      </c>
    </row>
    <row r="118" s="2" customFormat="1" ht="16.5" customHeight="1">
      <c r="A118" s="33"/>
      <c r="B118" s="34"/>
      <c r="C118" s="205" t="s">
        <v>166</v>
      </c>
      <c r="D118" s="205" t="s">
        <v>128</v>
      </c>
      <c r="E118" s="206" t="s">
        <v>361</v>
      </c>
      <c r="F118" s="207" t="s">
        <v>362</v>
      </c>
      <c r="G118" s="208" t="s">
        <v>202</v>
      </c>
      <c r="H118" s="209">
        <v>310.16000000000003</v>
      </c>
      <c r="I118" s="210">
        <v>466</v>
      </c>
      <c r="J118" s="210">
        <f>ROUND(I118*H118,2)</f>
        <v>144534.56</v>
      </c>
      <c r="K118" s="207" t="s">
        <v>132</v>
      </c>
      <c r="L118" s="39"/>
      <c r="M118" s="211" t="s">
        <v>17</v>
      </c>
      <c r="N118" s="212" t="s">
        <v>41</v>
      </c>
      <c r="O118" s="213">
        <v>1.196</v>
      </c>
      <c r="P118" s="213">
        <f>O118*H118</f>
        <v>370.95136000000002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215" t="s">
        <v>133</v>
      </c>
      <c r="AT118" s="215" t="s">
        <v>128</v>
      </c>
      <c r="AU118" s="215" t="s">
        <v>80</v>
      </c>
      <c r="AY118" s="18" t="s">
        <v>126</v>
      </c>
      <c r="BE118" s="216">
        <f>IF(N118="základní",J118,0)</f>
        <v>144534.56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8" t="s">
        <v>78</v>
      </c>
      <c r="BK118" s="216">
        <f>ROUND(I118*H118,2)</f>
        <v>144534.56</v>
      </c>
      <c r="BL118" s="18" t="s">
        <v>133</v>
      </c>
      <c r="BM118" s="215" t="s">
        <v>392</v>
      </c>
    </row>
    <row r="119" s="2" customFormat="1">
      <c r="A119" s="33"/>
      <c r="B119" s="34"/>
      <c r="C119" s="35"/>
      <c r="D119" s="217" t="s">
        <v>135</v>
      </c>
      <c r="E119" s="35"/>
      <c r="F119" s="218" t="s">
        <v>362</v>
      </c>
      <c r="G119" s="35"/>
      <c r="H119" s="35"/>
      <c r="I119" s="35"/>
      <c r="J119" s="35"/>
      <c r="K119" s="35"/>
      <c r="L119" s="39"/>
      <c r="M119" s="219"/>
      <c r="N119" s="220"/>
      <c r="O119" s="78"/>
      <c r="P119" s="78"/>
      <c r="Q119" s="78"/>
      <c r="R119" s="78"/>
      <c r="S119" s="78"/>
      <c r="T119" s="79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8" t="s">
        <v>135</v>
      </c>
      <c r="AU119" s="18" t="s">
        <v>80</v>
      </c>
    </row>
    <row r="120" s="2" customFormat="1">
      <c r="A120" s="33"/>
      <c r="B120" s="34"/>
      <c r="C120" s="35"/>
      <c r="D120" s="221" t="s">
        <v>136</v>
      </c>
      <c r="E120" s="35"/>
      <c r="F120" s="222" t="s">
        <v>364</v>
      </c>
      <c r="G120" s="35"/>
      <c r="H120" s="35"/>
      <c r="I120" s="35"/>
      <c r="J120" s="35"/>
      <c r="K120" s="35"/>
      <c r="L120" s="39"/>
      <c r="M120" s="219"/>
      <c r="N120" s="220"/>
      <c r="O120" s="78"/>
      <c r="P120" s="78"/>
      <c r="Q120" s="78"/>
      <c r="R120" s="78"/>
      <c r="S120" s="78"/>
      <c r="T120" s="79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136</v>
      </c>
      <c r="AU120" s="18" t="s">
        <v>80</v>
      </c>
    </row>
    <row r="121" s="15" customFormat="1">
      <c r="A121" s="15"/>
      <c r="B121" s="257"/>
      <c r="C121" s="258"/>
      <c r="D121" s="217" t="s">
        <v>138</v>
      </c>
      <c r="E121" s="259" t="s">
        <v>17</v>
      </c>
      <c r="F121" s="260" t="s">
        <v>393</v>
      </c>
      <c r="G121" s="258"/>
      <c r="H121" s="259" t="s">
        <v>17</v>
      </c>
      <c r="I121" s="258"/>
      <c r="J121" s="258"/>
      <c r="K121" s="258"/>
      <c r="L121" s="261"/>
      <c r="M121" s="262"/>
      <c r="N121" s="263"/>
      <c r="O121" s="263"/>
      <c r="P121" s="263"/>
      <c r="Q121" s="263"/>
      <c r="R121" s="263"/>
      <c r="S121" s="263"/>
      <c r="T121" s="264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5" t="s">
        <v>138</v>
      </c>
      <c r="AU121" s="265" t="s">
        <v>80</v>
      </c>
      <c r="AV121" s="15" t="s">
        <v>78</v>
      </c>
      <c r="AW121" s="15" t="s">
        <v>31</v>
      </c>
      <c r="AX121" s="15" t="s">
        <v>70</v>
      </c>
      <c r="AY121" s="265" t="s">
        <v>126</v>
      </c>
    </row>
    <row r="122" s="13" customFormat="1">
      <c r="A122" s="13"/>
      <c r="B122" s="223"/>
      <c r="C122" s="224"/>
      <c r="D122" s="217" t="s">
        <v>138</v>
      </c>
      <c r="E122" s="225" t="s">
        <v>17</v>
      </c>
      <c r="F122" s="226" t="s">
        <v>394</v>
      </c>
      <c r="G122" s="224"/>
      <c r="H122" s="227">
        <v>219.84</v>
      </c>
      <c r="I122" s="224"/>
      <c r="J122" s="224"/>
      <c r="K122" s="224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138</v>
      </c>
      <c r="AU122" s="232" t="s">
        <v>80</v>
      </c>
      <c r="AV122" s="13" t="s">
        <v>80</v>
      </c>
      <c r="AW122" s="13" t="s">
        <v>31</v>
      </c>
      <c r="AX122" s="13" t="s">
        <v>70</v>
      </c>
      <c r="AY122" s="232" t="s">
        <v>126</v>
      </c>
    </row>
    <row r="123" s="13" customFormat="1">
      <c r="A123" s="13"/>
      <c r="B123" s="223"/>
      <c r="C123" s="224"/>
      <c r="D123" s="217" t="s">
        <v>138</v>
      </c>
      <c r="E123" s="225" t="s">
        <v>17</v>
      </c>
      <c r="F123" s="226" t="s">
        <v>395</v>
      </c>
      <c r="G123" s="224"/>
      <c r="H123" s="227">
        <v>90.319999999999993</v>
      </c>
      <c r="I123" s="224"/>
      <c r="J123" s="224"/>
      <c r="K123" s="224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138</v>
      </c>
      <c r="AU123" s="232" t="s">
        <v>80</v>
      </c>
      <c r="AV123" s="13" t="s">
        <v>80</v>
      </c>
      <c r="AW123" s="13" t="s">
        <v>31</v>
      </c>
      <c r="AX123" s="13" t="s">
        <v>70</v>
      </c>
      <c r="AY123" s="232" t="s">
        <v>126</v>
      </c>
    </row>
    <row r="124" s="14" customFormat="1">
      <c r="A124" s="14"/>
      <c r="B124" s="243"/>
      <c r="C124" s="244"/>
      <c r="D124" s="217" t="s">
        <v>138</v>
      </c>
      <c r="E124" s="245" t="s">
        <v>17</v>
      </c>
      <c r="F124" s="246" t="s">
        <v>209</v>
      </c>
      <c r="G124" s="244"/>
      <c r="H124" s="247">
        <v>310.16000000000003</v>
      </c>
      <c r="I124" s="244"/>
      <c r="J124" s="244"/>
      <c r="K124" s="244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138</v>
      </c>
      <c r="AU124" s="252" t="s">
        <v>80</v>
      </c>
      <c r="AV124" s="14" t="s">
        <v>133</v>
      </c>
      <c r="AW124" s="14" t="s">
        <v>31</v>
      </c>
      <c r="AX124" s="14" t="s">
        <v>78</v>
      </c>
      <c r="AY124" s="252" t="s">
        <v>126</v>
      </c>
    </row>
    <row r="125" s="2" customFormat="1" ht="16.5" customHeight="1">
      <c r="A125" s="33"/>
      <c r="B125" s="34"/>
      <c r="C125" s="205" t="s">
        <v>172</v>
      </c>
      <c r="D125" s="205" t="s">
        <v>128</v>
      </c>
      <c r="E125" s="206" t="s">
        <v>310</v>
      </c>
      <c r="F125" s="207" t="s">
        <v>311</v>
      </c>
      <c r="G125" s="208" t="s">
        <v>202</v>
      </c>
      <c r="H125" s="209">
        <v>310.16000000000003</v>
      </c>
      <c r="I125" s="210">
        <v>389</v>
      </c>
      <c r="J125" s="210">
        <f>ROUND(I125*H125,2)</f>
        <v>120652.24000000001</v>
      </c>
      <c r="K125" s="207" t="s">
        <v>132</v>
      </c>
      <c r="L125" s="39"/>
      <c r="M125" s="211" t="s">
        <v>17</v>
      </c>
      <c r="N125" s="212" t="s">
        <v>41</v>
      </c>
      <c r="O125" s="213">
        <v>0.45200000000000001</v>
      </c>
      <c r="P125" s="213">
        <f>O125*H125</f>
        <v>140.19232000000002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5" t="s">
        <v>133</v>
      </c>
      <c r="AT125" s="215" t="s">
        <v>128</v>
      </c>
      <c r="AU125" s="215" t="s">
        <v>80</v>
      </c>
      <c r="AY125" s="18" t="s">
        <v>126</v>
      </c>
      <c r="BE125" s="216">
        <f>IF(N125="základní",J125,0)</f>
        <v>120652.24000000001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8" t="s">
        <v>78</v>
      </c>
      <c r="BK125" s="216">
        <f>ROUND(I125*H125,2)</f>
        <v>120652.24000000001</v>
      </c>
      <c r="BL125" s="18" t="s">
        <v>133</v>
      </c>
      <c r="BM125" s="215" t="s">
        <v>396</v>
      </c>
    </row>
    <row r="126" s="2" customFormat="1">
      <c r="A126" s="33"/>
      <c r="B126" s="34"/>
      <c r="C126" s="35"/>
      <c r="D126" s="217" t="s">
        <v>135</v>
      </c>
      <c r="E126" s="35"/>
      <c r="F126" s="218" t="s">
        <v>311</v>
      </c>
      <c r="G126" s="35"/>
      <c r="H126" s="35"/>
      <c r="I126" s="35"/>
      <c r="J126" s="35"/>
      <c r="K126" s="35"/>
      <c r="L126" s="39"/>
      <c r="M126" s="219"/>
      <c r="N126" s="220"/>
      <c r="O126" s="78"/>
      <c r="P126" s="78"/>
      <c r="Q126" s="78"/>
      <c r="R126" s="78"/>
      <c r="S126" s="78"/>
      <c r="T126" s="79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135</v>
      </c>
      <c r="AU126" s="18" t="s">
        <v>80</v>
      </c>
    </row>
    <row r="127" s="2" customFormat="1">
      <c r="A127" s="33"/>
      <c r="B127" s="34"/>
      <c r="C127" s="35"/>
      <c r="D127" s="221" t="s">
        <v>136</v>
      </c>
      <c r="E127" s="35"/>
      <c r="F127" s="222" t="s">
        <v>313</v>
      </c>
      <c r="G127" s="35"/>
      <c r="H127" s="35"/>
      <c r="I127" s="35"/>
      <c r="J127" s="35"/>
      <c r="K127" s="35"/>
      <c r="L127" s="39"/>
      <c r="M127" s="219"/>
      <c r="N127" s="220"/>
      <c r="O127" s="78"/>
      <c r="P127" s="78"/>
      <c r="Q127" s="78"/>
      <c r="R127" s="78"/>
      <c r="S127" s="78"/>
      <c r="T127" s="79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136</v>
      </c>
      <c r="AU127" s="18" t="s">
        <v>80</v>
      </c>
    </row>
    <row r="128" s="13" customFormat="1">
      <c r="A128" s="13"/>
      <c r="B128" s="223"/>
      <c r="C128" s="224"/>
      <c r="D128" s="217" t="s">
        <v>138</v>
      </c>
      <c r="E128" s="225" t="s">
        <v>17</v>
      </c>
      <c r="F128" s="226" t="s">
        <v>397</v>
      </c>
      <c r="G128" s="224"/>
      <c r="H128" s="227">
        <v>310.16000000000003</v>
      </c>
      <c r="I128" s="224"/>
      <c r="J128" s="224"/>
      <c r="K128" s="224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138</v>
      </c>
      <c r="AU128" s="232" t="s">
        <v>80</v>
      </c>
      <c r="AV128" s="13" t="s">
        <v>80</v>
      </c>
      <c r="AW128" s="13" t="s">
        <v>31</v>
      </c>
      <c r="AX128" s="13" t="s">
        <v>78</v>
      </c>
      <c r="AY128" s="232" t="s">
        <v>126</v>
      </c>
    </row>
    <row r="129" s="2" customFormat="1" ht="16.5" customHeight="1">
      <c r="A129" s="33"/>
      <c r="B129" s="34"/>
      <c r="C129" s="205" t="s">
        <v>161</v>
      </c>
      <c r="D129" s="205" t="s">
        <v>128</v>
      </c>
      <c r="E129" s="206" t="s">
        <v>318</v>
      </c>
      <c r="F129" s="207" t="s">
        <v>319</v>
      </c>
      <c r="G129" s="208" t="s">
        <v>202</v>
      </c>
      <c r="H129" s="209">
        <v>310.16000000000003</v>
      </c>
      <c r="I129" s="210">
        <v>23.5</v>
      </c>
      <c r="J129" s="210">
        <f>ROUND(I129*H129,2)</f>
        <v>7288.7600000000002</v>
      </c>
      <c r="K129" s="207" t="s">
        <v>132</v>
      </c>
      <c r="L129" s="39"/>
      <c r="M129" s="211" t="s">
        <v>17</v>
      </c>
      <c r="N129" s="212" t="s">
        <v>41</v>
      </c>
      <c r="O129" s="213">
        <v>0.028000000000000001</v>
      </c>
      <c r="P129" s="213">
        <f>O129*H129</f>
        <v>8.6844800000000006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5" t="s">
        <v>133</v>
      </c>
      <c r="AT129" s="215" t="s">
        <v>128</v>
      </c>
      <c r="AU129" s="215" t="s">
        <v>80</v>
      </c>
      <c r="AY129" s="18" t="s">
        <v>126</v>
      </c>
      <c r="BE129" s="216">
        <f>IF(N129="základní",J129,0)</f>
        <v>7288.7600000000002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8" t="s">
        <v>78</v>
      </c>
      <c r="BK129" s="216">
        <f>ROUND(I129*H129,2)</f>
        <v>7288.7600000000002</v>
      </c>
      <c r="BL129" s="18" t="s">
        <v>133</v>
      </c>
      <c r="BM129" s="215" t="s">
        <v>398</v>
      </c>
    </row>
    <row r="130" s="2" customFormat="1">
      <c r="A130" s="33"/>
      <c r="B130" s="34"/>
      <c r="C130" s="35"/>
      <c r="D130" s="217" t="s">
        <v>135</v>
      </c>
      <c r="E130" s="35"/>
      <c r="F130" s="218" t="s">
        <v>319</v>
      </c>
      <c r="G130" s="35"/>
      <c r="H130" s="35"/>
      <c r="I130" s="35"/>
      <c r="J130" s="35"/>
      <c r="K130" s="35"/>
      <c r="L130" s="39"/>
      <c r="M130" s="219"/>
      <c r="N130" s="220"/>
      <c r="O130" s="78"/>
      <c r="P130" s="78"/>
      <c r="Q130" s="78"/>
      <c r="R130" s="78"/>
      <c r="S130" s="78"/>
      <c r="T130" s="79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135</v>
      </c>
      <c r="AU130" s="18" t="s">
        <v>80</v>
      </c>
    </row>
    <row r="131" s="2" customFormat="1">
      <c r="A131" s="33"/>
      <c r="B131" s="34"/>
      <c r="C131" s="35"/>
      <c r="D131" s="221" t="s">
        <v>136</v>
      </c>
      <c r="E131" s="35"/>
      <c r="F131" s="222" t="s">
        <v>321</v>
      </c>
      <c r="G131" s="35"/>
      <c r="H131" s="35"/>
      <c r="I131" s="35"/>
      <c r="J131" s="35"/>
      <c r="K131" s="35"/>
      <c r="L131" s="39"/>
      <c r="M131" s="219"/>
      <c r="N131" s="220"/>
      <c r="O131" s="78"/>
      <c r="P131" s="78"/>
      <c r="Q131" s="78"/>
      <c r="R131" s="78"/>
      <c r="S131" s="78"/>
      <c r="T131" s="79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136</v>
      </c>
      <c r="AU131" s="18" t="s">
        <v>80</v>
      </c>
    </row>
    <row r="132" s="13" customFormat="1">
      <c r="A132" s="13"/>
      <c r="B132" s="223"/>
      <c r="C132" s="224"/>
      <c r="D132" s="217" t="s">
        <v>138</v>
      </c>
      <c r="E132" s="225" t="s">
        <v>17</v>
      </c>
      <c r="F132" s="226" t="s">
        <v>399</v>
      </c>
      <c r="G132" s="224"/>
      <c r="H132" s="227">
        <v>310.16000000000003</v>
      </c>
      <c r="I132" s="224"/>
      <c r="J132" s="224"/>
      <c r="K132" s="224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138</v>
      </c>
      <c r="AU132" s="232" t="s">
        <v>80</v>
      </c>
      <c r="AV132" s="13" t="s">
        <v>80</v>
      </c>
      <c r="AW132" s="13" t="s">
        <v>31</v>
      </c>
      <c r="AX132" s="13" t="s">
        <v>78</v>
      </c>
      <c r="AY132" s="232" t="s">
        <v>126</v>
      </c>
    </row>
    <row r="133" s="2" customFormat="1" ht="16.5" customHeight="1">
      <c r="A133" s="33"/>
      <c r="B133" s="34"/>
      <c r="C133" s="205" t="s">
        <v>184</v>
      </c>
      <c r="D133" s="205" t="s">
        <v>128</v>
      </c>
      <c r="E133" s="206" t="s">
        <v>372</v>
      </c>
      <c r="F133" s="207" t="s">
        <v>373</v>
      </c>
      <c r="G133" s="208" t="s">
        <v>231</v>
      </c>
      <c r="H133" s="209">
        <v>125</v>
      </c>
      <c r="I133" s="210">
        <v>55.899999999999999</v>
      </c>
      <c r="J133" s="210">
        <f>ROUND(I133*H133,2)</f>
        <v>6987.5</v>
      </c>
      <c r="K133" s="207" t="s">
        <v>17</v>
      </c>
      <c r="L133" s="39"/>
      <c r="M133" s="211" t="s">
        <v>17</v>
      </c>
      <c r="N133" s="212" t="s">
        <v>41</v>
      </c>
      <c r="O133" s="213">
        <v>0.16200000000000001</v>
      </c>
      <c r="P133" s="213">
        <f>O133*H133</f>
        <v>20.25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5" t="s">
        <v>133</v>
      </c>
      <c r="AT133" s="215" t="s">
        <v>128</v>
      </c>
      <c r="AU133" s="215" t="s">
        <v>80</v>
      </c>
      <c r="AY133" s="18" t="s">
        <v>126</v>
      </c>
      <c r="BE133" s="216">
        <f>IF(N133="základní",J133,0)</f>
        <v>6987.5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8" t="s">
        <v>78</v>
      </c>
      <c r="BK133" s="216">
        <f>ROUND(I133*H133,2)</f>
        <v>6987.5</v>
      </c>
      <c r="BL133" s="18" t="s">
        <v>133</v>
      </c>
      <c r="BM133" s="215" t="s">
        <v>400</v>
      </c>
    </row>
    <row r="134" s="2" customFormat="1">
      <c r="A134" s="33"/>
      <c r="B134" s="34"/>
      <c r="C134" s="35"/>
      <c r="D134" s="217" t="s">
        <v>135</v>
      </c>
      <c r="E134" s="35"/>
      <c r="F134" s="218" t="s">
        <v>373</v>
      </c>
      <c r="G134" s="35"/>
      <c r="H134" s="35"/>
      <c r="I134" s="35"/>
      <c r="J134" s="35"/>
      <c r="K134" s="35"/>
      <c r="L134" s="39"/>
      <c r="M134" s="219"/>
      <c r="N134" s="220"/>
      <c r="O134" s="78"/>
      <c r="P134" s="78"/>
      <c r="Q134" s="78"/>
      <c r="R134" s="78"/>
      <c r="S134" s="78"/>
      <c r="T134" s="79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135</v>
      </c>
      <c r="AU134" s="18" t="s">
        <v>80</v>
      </c>
    </row>
    <row r="135" s="2" customFormat="1">
      <c r="A135" s="33"/>
      <c r="B135" s="34"/>
      <c r="C135" s="35"/>
      <c r="D135" s="217" t="s">
        <v>163</v>
      </c>
      <c r="E135" s="35"/>
      <c r="F135" s="242" t="s">
        <v>375</v>
      </c>
      <c r="G135" s="35"/>
      <c r="H135" s="35"/>
      <c r="I135" s="35"/>
      <c r="J135" s="35"/>
      <c r="K135" s="35"/>
      <c r="L135" s="39"/>
      <c r="M135" s="219"/>
      <c r="N135" s="220"/>
      <c r="O135" s="78"/>
      <c r="P135" s="78"/>
      <c r="Q135" s="78"/>
      <c r="R135" s="78"/>
      <c r="S135" s="78"/>
      <c r="T135" s="79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163</v>
      </c>
      <c r="AU135" s="18" t="s">
        <v>80</v>
      </c>
    </row>
    <row r="136" s="13" customFormat="1">
      <c r="A136" s="13"/>
      <c r="B136" s="223"/>
      <c r="C136" s="224"/>
      <c r="D136" s="217" t="s">
        <v>138</v>
      </c>
      <c r="E136" s="225" t="s">
        <v>17</v>
      </c>
      <c r="F136" s="226" t="s">
        <v>376</v>
      </c>
      <c r="G136" s="224"/>
      <c r="H136" s="227">
        <v>125.15000000000001</v>
      </c>
      <c r="I136" s="224"/>
      <c r="J136" s="224"/>
      <c r="K136" s="224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138</v>
      </c>
      <c r="AU136" s="232" t="s">
        <v>80</v>
      </c>
      <c r="AV136" s="13" t="s">
        <v>80</v>
      </c>
      <c r="AW136" s="13" t="s">
        <v>31</v>
      </c>
      <c r="AX136" s="13" t="s">
        <v>70</v>
      </c>
      <c r="AY136" s="232" t="s">
        <v>126</v>
      </c>
    </row>
    <row r="137" s="14" customFormat="1">
      <c r="A137" s="14"/>
      <c r="B137" s="243"/>
      <c r="C137" s="244"/>
      <c r="D137" s="217" t="s">
        <v>138</v>
      </c>
      <c r="E137" s="245" t="s">
        <v>17</v>
      </c>
      <c r="F137" s="246" t="s">
        <v>209</v>
      </c>
      <c r="G137" s="244"/>
      <c r="H137" s="247">
        <v>125.15000000000001</v>
      </c>
      <c r="I137" s="244"/>
      <c r="J137" s="244"/>
      <c r="K137" s="244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138</v>
      </c>
      <c r="AU137" s="252" t="s">
        <v>80</v>
      </c>
      <c r="AV137" s="14" t="s">
        <v>133</v>
      </c>
      <c r="AW137" s="14" t="s">
        <v>31</v>
      </c>
      <c r="AX137" s="14" t="s">
        <v>70</v>
      </c>
      <c r="AY137" s="252" t="s">
        <v>126</v>
      </c>
    </row>
    <row r="138" s="13" customFormat="1">
      <c r="A138" s="13"/>
      <c r="B138" s="223"/>
      <c r="C138" s="224"/>
      <c r="D138" s="217" t="s">
        <v>138</v>
      </c>
      <c r="E138" s="225" t="s">
        <v>17</v>
      </c>
      <c r="F138" s="226" t="s">
        <v>377</v>
      </c>
      <c r="G138" s="224"/>
      <c r="H138" s="227">
        <v>125</v>
      </c>
      <c r="I138" s="224"/>
      <c r="J138" s="224"/>
      <c r="K138" s="224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138</v>
      </c>
      <c r="AU138" s="232" t="s">
        <v>80</v>
      </c>
      <c r="AV138" s="13" t="s">
        <v>80</v>
      </c>
      <c r="AW138" s="13" t="s">
        <v>31</v>
      </c>
      <c r="AX138" s="13" t="s">
        <v>70</v>
      </c>
      <c r="AY138" s="232" t="s">
        <v>126</v>
      </c>
    </row>
    <row r="139" s="14" customFormat="1">
      <c r="A139" s="14"/>
      <c r="B139" s="243"/>
      <c r="C139" s="244"/>
      <c r="D139" s="217" t="s">
        <v>138</v>
      </c>
      <c r="E139" s="245" t="s">
        <v>17</v>
      </c>
      <c r="F139" s="246" t="s">
        <v>209</v>
      </c>
      <c r="G139" s="244"/>
      <c r="H139" s="247">
        <v>125</v>
      </c>
      <c r="I139" s="244"/>
      <c r="J139" s="244"/>
      <c r="K139" s="244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138</v>
      </c>
      <c r="AU139" s="252" t="s">
        <v>80</v>
      </c>
      <c r="AV139" s="14" t="s">
        <v>133</v>
      </c>
      <c r="AW139" s="14" t="s">
        <v>31</v>
      </c>
      <c r="AX139" s="14" t="s">
        <v>78</v>
      </c>
      <c r="AY139" s="252" t="s">
        <v>126</v>
      </c>
    </row>
    <row r="140" s="2" customFormat="1" ht="16.5" customHeight="1">
      <c r="A140" s="33"/>
      <c r="B140" s="34"/>
      <c r="C140" s="233" t="s">
        <v>191</v>
      </c>
      <c r="D140" s="233" t="s">
        <v>157</v>
      </c>
      <c r="E140" s="234" t="s">
        <v>378</v>
      </c>
      <c r="F140" s="235" t="s">
        <v>379</v>
      </c>
      <c r="G140" s="236" t="s">
        <v>231</v>
      </c>
      <c r="H140" s="237">
        <v>125</v>
      </c>
      <c r="I140" s="238">
        <v>80</v>
      </c>
      <c r="J140" s="238">
        <f>ROUND(I140*H140,2)</f>
        <v>10000</v>
      </c>
      <c r="K140" s="235" t="s">
        <v>17</v>
      </c>
      <c r="L140" s="239"/>
      <c r="M140" s="240" t="s">
        <v>17</v>
      </c>
      <c r="N140" s="241" t="s">
        <v>41</v>
      </c>
      <c r="O140" s="213">
        <v>0</v>
      </c>
      <c r="P140" s="213">
        <f>O140*H140</f>
        <v>0</v>
      </c>
      <c r="Q140" s="213">
        <v>0.01</v>
      </c>
      <c r="R140" s="213">
        <f>Q140*H140</f>
        <v>1.25</v>
      </c>
      <c r="S140" s="213">
        <v>0</v>
      </c>
      <c r="T140" s="214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5" t="s">
        <v>161</v>
      </c>
      <c r="AT140" s="215" t="s">
        <v>157</v>
      </c>
      <c r="AU140" s="215" t="s">
        <v>80</v>
      </c>
      <c r="AY140" s="18" t="s">
        <v>126</v>
      </c>
      <c r="BE140" s="216">
        <f>IF(N140="základní",J140,0)</f>
        <v>10000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8" t="s">
        <v>78</v>
      </c>
      <c r="BK140" s="216">
        <f>ROUND(I140*H140,2)</f>
        <v>10000</v>
      </c>
      <c r="BL140" s="18" t="s">
        <v>133</v>
      </c>
      <c r="BM140" s="215" t="s">
        <v>401</v>
      </c>
    </row>
    <row r="141" s="2" customFormat="1">
      <c r="A141" s="33"/>
      <c r="B141" s="34"/>
      <c r="C141" s="35"/>
      <c r="D141" s="217" t="s">
        <v>135</v>
      </c>
      <c r="E141" s="35"/>
      <c r="F141" s="218" t="s">
        <v>379</v>
      </c>
      <c r="G141" s="35"/>
      <c r="H141" s="35"/>
      <c r="I141" s="35"/>
      <c r="J141" s="35"/>
      <c r="K141" s="35"/>
      <c r="L141" s="39"/>
      <c r="M141" s="219"/>
      <c r="N141" s="220"/>
      <c r="O141" s="78"/>
      <c r="P141" s="78"/>
      <c r="Q141" s="78"/>
      <c r="R141" s="78"/>
      <c r="S141" s="78"/>
      <c r="T141" s="79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135</v>
      </c>
      <c r="AU141" s="18" t="s">
        <v>80</v>
      </c>
    </row>
    <row r="142" s="12" customFormat="1" ht="22.8" customHeight="1">
      <c r="A142" s="12"/>
      <c r="B142" s="190"/>
      <c r="C142" s="191"/>
      <c r="D142" s="192" t="s">
        <v>69</v>
      </c>
      <c r="E142" s="203" t="s">
        <v>145</v>
      </c>
      <c r="F142" s="203" t="s">
        <v>190</v>
      </c>
      <c r="G142" s="191"/>
      <c r="H142" s="191"/>
      <c r="I142" s="191"/>
      <c r="J142" s="204">
        <f>BK142</f>
        <v>20000</v>
      </c>
      <c r="K142" s="191"/>
      <c r="L142" s="195"/>
      <c r="M142" s="196"/>
      <c r="N142" s="197"/>
      <c r="O142" s="197"/>
      <c r="P142" s="198">
        <f>SUM(P143:P144)</f>
        <v>0.66500000000000004</v>
      </c>
      <c r="Q142" s="197"/>
      <c r="R142" s="198">
        <f>SUM(R143:R144)</f>
        <v>0.00123</v>
      </c>
      <c r="S142" s="197"/>
      <c r="T142" s="199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0" t="s">
        <v>78</v>
      </c>
      <c r="AT142" s="201" t="s">
        <v>69</v>
      </c>
      <c r="AU142" s="201" t="s">
        <v>78</v>
      </c>
      <c r="AY142" s="200" t="s">
        <v>126</v>
      </c>
      <c r="BK142" s="202">
        <f>SUM(BK143:BK144)</f>
        <v>20000</v>
      </c>
    </row>
    <row r="143" s="2" customFormat="1" ht="16.5" customHeight="1">
      <c r="A143" s="33"/>
      <c r="B143" s="34"/>
      <c r="C143" s="205" t="s">
        <v>199</v>
      </c>
      <c r="D143" s="205" t="s">
        <v>128</v>
      </c>
      <c r="E143" s="206" t="s">
        <v>381</v>
      </c>
      <c r="F143" s="207" t="s">
        <v>382</v>
      </c>
      <c r="G143" s="208" t="s">
        <v>383</v>
      </c>
      <c r="H143" s="209">
        <v>1</v>
      </c>
      <c r="I143" s="210">
        <v>20000</v>
      </c>
      <c r="J143" s="210">
        <f>ROUND(I143*H143,2)</f>
        <v>20000</v>
      </c>
      <c r="K143" s="207" t="s">
        <v>17</v>
      </c>
      <c r="L143" s="39"/>
      <c r="M143" s="211" t="s">
        <v>17</v>
      </c>
      <c r="N143" s="212" t="s">
        <v>41</v>
      </c>
      <c r="O143" s="213">
        <v>0.66500000000000004</v>
      </c>
      <c r="P143" s="213">
        <f>O143*H143</f>
        <v>0.66500000000000004</v>
      </c>
      <c r="Q143" s="213">
        <v>0.00123</v>
      </c>
      <c r="R143" s="213">
        <f>Q143*H143</f>
        <v>0.00123</v>
      </c>
      <c r="S143" s="213">
        <v>0</v>
      </c>
      <c r="T143" s="21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5" t="s">
        <v>133</v>
      </c>
      <c r="AT143" s="215" t="s">
        <v>128</v>
      </c>
      <c r="AU143" s="215" t="s">
        <v>80</v>
      </c>
      <c r="AY143" s="18" t="s">
        <v>126</v>
      </c>
      <c r="BE143" s="216">
        <f>IF(N143="základní",J143,0)</f>
        <v>20000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8" t="s">
        <v>78</v>
      </c>
      <c r="BK143" s="216">
        <f>ROUND(I143*H143,2)</f>
        <v>20000</v>
      </c>
      <c r="BL143" s="18" t="s">
        <v>133</v>
      </c>
      <c r="BM143" s="215" t="s">
        <v>402</v>
      </c>
    </row>
    <row r="144" s="2" customFormat="1">
      <c r="A144" s="33"/>
      <c r="B144" s="34"/>
      <c r="C144" s="35"/>
      <c r="D144" s="217" t="s">
        <v>135</v>
      </c>
      <c r="E144" s="35"/>
      <c r="F144" s="218" t="s">
        <v>382</v>
      </c>
      <c r="G144" s="35"/>
      <c r="H144" s="35"/>
      <c r="I144" s="35"/>
      <c r="J144" s="35"/>
      <c r="K144" s="35"/>
      <c r="L144" s="39"/>
      <c r="M144" s="219"/>
      <c r="N144" s="220"/>
      <c r="O144" s="78"/>
      <c r="P144" s="78"/>
      <c r="Q144" s="78"/>
      <c r="R144" s="78"/>
      <c r="S144" s="78"/>
      <c r="T144" s="79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135</v>
      </c>
      <c r="AU144" s="18" t="s">
        <v>80</v>
      </c>
    </row>
    <row r="145" s="12" customFormat="1" ht="22.8" customHeight="1">
      <c r="A145" s="12"/>
      <c r="B145" s="190"/>
      <c r="C145" s="191"/>
      <c r="D145" s="192" t="s">
        <v>69</v>
      </c>
      <c r="E145" s="203" t="s">
        <v>220</v>
      </c>
      <c r="F145" s="203" t="s">
        <v>221</v>
      </c>
      <c r="G145" s="191"/>
      <c r="H145" s="191"/>
      <c r="I145" s="191"/>
      <c r="J145" s="204">
        <f>BK145</f>
        <v>8671.3199999999997</v>
      </c>
      <c r="K145" s="191"/>
      <c r="L145" s="195"/>
      <c r="M145" s="196"/>
      <c r="N145" s="197"/>
      <c r="O145" s="197"/>
      <c r="P145" s="198">
        <f>SUM(P146:P148)</f>
        <v>16.082087000000001</v>
      </c>
      <c r="Q145" s="197"/>
      <c r="R145" s="198">
        <f>SUM(R146:R148)</f>
        <v>0</v>
      </c>
      <c r="S145" s="197"/>
      <c r="T145" s="199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78</v>
      </c>
      <c r="AT145" s="201" t="s">
        <v>69</v>
      </c>
      <c r="AU145" s="201" t="s">
        <v>78</v>
      </c>
      <c r="AY145" s="200" t="s">
        <v>126</v>
      </c>
      <c r="BK145" s="202">
        <f>SUM(BK146:BK148)</f>
        <v>8671.3199999999997</v>
      </c>
    </row>
    <row r="146" s="2" customFormat="1" ht="16.5" customHeight="1">
      <c r="A146" s="33"/>
      <c r="B146" s="34"/>
      <c r="C146" s="205" t="s">
        <v>210</v>
      </c>
      <c r="D146" s="205" t="s">
        <v>128</v>
      </c>
      <c r="E146" s="206" t="s">
        <v>223</v>
      </c>
      <c r="F146" s="207" t="s">
        <v>224</v>
      </c>
      <c r="G146" s="208" t="s">
        <v>225</v>
      </c>
      <c r="H146" s="209">
        <v>8.0289999999999999</v>
      </c>
      <c r="I146" s="210">
        <v>1080</v>
      </c>
      <c r="J146" s="210">
        <f>ROUND(I146*H146,2)</f>
        <v>8671.3199999999997</v>
      </c>
      <c r="K146" s="207" t="s">
        <v>132</v>
      </c>
      <c r="L146" s="39"/>
      <c r="M146" s="211" t="s">
        <v>17</v>
      </c>
      <c r="N146" s="212" t="s">
        <v>41</v>
      </c>
      <c r="O146" s="213">
        <v>2.0030000000000001</v>
      </c>
      <c r="P146" s="213">
        <f>O146*H146</f>
        <v>16.082087000000001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5" t="s">
        <v>133</v>
      </c>
      <c r="AT146" s="215" t="s">
        <v>128</v>
      </c>
      <c r="AU146" s="215" t="s">
        <v>80</v>
      </c>
      <c r="AY146" s="18" t="s">
        <v>126</v>
      </c>
      <c r="BE146" s="216">
        <f>IF(N146="základní",J146,0)</f>
        <v>8671.3199999999997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8" t="s">
        <v>78</v>
      </c>
      <c r="BK146" s="216">
        <f>ROUND(I146*H146,2)</f>
        <v>8671.3199999999997</v>
      </c>
      <c r="BL146" s="18" t="s">
        <v>133</v>
      </c>
      <c r="BM146" s="215" t="s">
        <v>403</v>
      </c>
    </row>
    <row r="147" s="2" customFormat="1">
      <c r="A147" s="33"/>
      <c r="B147" s="34"/>
      <c r="C147" s="35"/>
      <c r="D147" s="217" t="s">
        <v>135</v>
      </c>
      <c r="E147" s="35"/>
      <c r="F147" s="218" t="s">
        <v>224</v>
      </c>
      <c r="G147" s="35"/>
      <c r="H147" s="35"/>
      <c r="I147" s="35"/>
      <c r="J147" s="35"/>
      <c r="K147" s="35"/>
      <c r="L147" s="39"/>
      <c r="M147" s="219"/>
      <c r="N147" s="220"/>
      <c r="O147" s="78"/>
      <c r="P147" s="78"/>
      <c r="Q147" s="78"/>
      <c r="R147" s="78"/>
      <c r="S147" s="78"/>
      <c r="T147" s="79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135</v>
      </c>
      <c r="AU147" s="18" t="s">
        <v>80</v>
      </c>
    </row>
    <row r="148" s="2" customFormat="1">
      <c r="A148" s="33"/>
      <c r="B148" s="34"/>
      <c r="C148" s="35"/>
      <c r="D148" s="221" t="s">
        <v>136</v>
      </c>
      <c r="E148" s="35"/>
      <c r="F148" s="222" t="s">
        <v>227</v>
      </c>
      <c r="G148" s="35"/>
      <c r="H148" s="35"/>
      <c r="I148" s="35"/>
      <c r="J148" s="35"/>
      <c r="K148" s="35"/>
      <c r="L148" s="39"/>
      <c r="M148" s="253"/>
      <c r="N148" s="254"/>
      <c r="O148" s="255"/>
      <c r="P148" s="255"/>
      <c r="Q148" s="255"/>
      <c r="R148" s="255"/>
      <c r="S148" s="255"/>
      <c r="T148" s="256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136</v>
      </c>
      <c r="AU148" s="18" t="s">
        <v>80</v>
      </c>
    </row>
    <row r="149" s="2" customFormat="1" ht="6.96" customHeight="1">
      <c r="A149" s="33"/>
      <c r="B149" s="53"/>
      <c r="C149" s="54"/>
      <c r="D149" s="54"/>
      <c r="E149" s="54"/>
      <c r="F149" s="54"/>
      <c r="G149" s="54"/>
      <c r="H149" s="54"/>
      <c r="I149" s="54"/>
      <c r="J149" s="54"/>
      <c r="K149" s="54"/>
      <c r="L149" s="39"/>
      <c r="M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</row>
  </sheetData>
  <sheetProtection sheet="1" autoFilter="0" formatColumns="0" formatRows="0" objects="1" scenarios="1" spinCount="100000" saltValue="/5vqEg22mB7EIPpQtpBeckzCVU9H+B2LVti56Z2gb8RvB2TZ5ckVSu/sdna/I6zw21qpRoaEFsmTrgowqRirvg==" hashValue="yCfKKASheTJFAjU9+2ZfoAd2GTC4dOldorwwtGWfvckKqWJHuq7vkSBUsrebJVGO3+1F3PeBnJ3CNE+opERAjQ==" algorithmName="SHA-512" password="CC35"/>
  <autoFilter ref="C88:K14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2_02/184813134"/>
    <hyperlink ref="F105" r:id="rId2" display="https://podminky.urs.cz/item/CS_URS_2022_02/184851613"/>
    <hyperlink ref="F109" r:id="rId3" display="https://podminky.urs.cz/item/CS_URS_2022_02/184911421"/>
    <hyperlink ref="F120" r:id="rId4" display="https://podminky.urs.cz/item/CS_URS_2022_02/185804311"/>
    <hyperlink ref="F127" r:id="rId5" display="https://podminky.urs.cz/item/CS_URS_2022_02/185851121"/>
    <hyperlink ref="F131" r:id="rId6" display="https://podminky.urs.cz/item/CS_URS_2022_02/185851129"/>
    <hyperlink ref="F148" r:id="rId7" display="https://podminky.urs.cz/item/CS_URS_2022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1"/>
      <c r="AT3" s="18" t="s">
        <v>80</v>
      </c>
    </row>
    <row r="4" s="1" customFormat="1" ht="24.96" customHeight="1">
      <c r="B4" s="21"/>
      <c r="D4" s="134" t="s">
        <v>100</v>
      </c>
      <c r="L4" s="21"/>
      <c r="M4" s="13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6" t="s">
        <v>14</v>
      </c>
      <c r="L6" s="21"/>
    </row>
    <row r="7" s="1" customFormat="1" ht="16.5" customHeight="1">
      <c r="B7" s="21"/>
      <c r="E7" s="137" t="str">
        <f>'Rekapitulace stavby'!K6</f>
        <v>02 - Stavba Větrolamu TEO 2 v k.ú. Ves Touškov</v>
      </c>
      <c r="F7" s="136"/>
      <c r="G7" s="136"/>
      <c r="H7" s="136"/>
      <c r="L7" s="21"/>
    </row>
    <row r="8" s="1" customFormat="1" ht="12" customHeight="1">
      <c r="B8" s="21"/>
      <c r="D8" s="136" t="s">
        <v>101</v>
      </c>
      <c r="L8" s="21"/>
    </row>
    <row r="9" s="2" customFormat="1" ht="16.5" customHeight="1">
      <c r="A9" s="33"/>
      <c r="B9" s="39"/>
      <c r="C9" s="33"/>
      <c r="D9" s="33"/>
      <c r="E9" s="137" t="s">
        <v>338</v>
      </c>
      <c r="F9" s="33"/>
      <c r="G9" s="33"/>
      <c r="H9" s="33"/>
      <c r="I9" s="33"/>
      <c r="J9" s="33"/>
      <c r="K9" s="33"/>
      <c r="L9" s="13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6" t="s">
        <v>339</v>
      </c>
      <c r="E10" s="33"/>
      <c r="F10" s="33"/>
      <c r="G10" s="33"/>
      <c r="H10" s="33"/>
      <c r="I10" s="33"/>
      <c r="J10" s="33"/>
      <c r="K10" s="33"/>
      <c r="L10" s="13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39" t="s">
        <v>404</v>
      </c>
      <c r="F11" s="33"/>
      <c r="G11" s="33"/>
      <c r="H11" s="33"/>
      <c r="I11" s="33"/>
      <c r="J11" s="33"/>
      <c r="K11" s="33"/>
      <c r="L11" s="13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6" t="s">
        <v>16</v>
      </c>
      <c r="E13" s="33"/>
      <c r="F13" s="127" t="s">
        <v>17</v>
      </c>
      <c r="G13" s="33"/>
      <c r="H13" s="33"/>
      <c r="I13" s="136" t="s">
        <v>18</v>
      </c>
      <c r="J13" s="127" t="s">
        <v>17</v>
      </c>
      <c r="K13" s="33"/>
      <c r="L13" s="13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6" t="s">
        <v>19</v>
      </c>
      <c r="E14" s="33"/>
      <c r="F14" s="127" t="s">
        <v>20</v>
      </c>
      <c r="G14" s="33"/>
      <c r="H14" s="33"/>
      <c r="I14" s="136" t="s">
        <v>21</v>
      </c>
      <c r="J14" s="140" t="str">
        <f>'Rekapitulace stavby'!AN8</f>
        <v>6. 1. 2023</v>
      </c>
      <c r="K14" s="33"/>
      <c r="L14" s="13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6" t="s">
        <v>23</v>
      </c>
      <c r="E16" s="33"/>
      <c r="F16" s="33"/>
      <c r="G16" s="33"/>
      <c r="H16" s="33"/>
      <c r="I16" s="136" t="s">
        <v>24</v>
      </c>
      <c r="J16" s="127" t="s">
        <v>17</v>
      </c>
      <c r="K16" s="33"/>
      <c r="L16" s="13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25</v>
      </c>
      <c r="F17" s="33"/>
      <c r="G17" s="33"/>
      <c r="H17" s="33"/>
      <c r="I17" s="136" t="s">
        <v>26</v>
      </c>
      <c r="J17" s="127" t="s">
        <v>17</v>
      </c>
      <c r="K17" s="33"/>
      <c r="L17" s="13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6" t="s">
        <v>27</v>
      </c>
      <c r="E19" s="33"/>
      <c r="F19" s="33"/>
      <c r="G19" s="33"/>
      <c r="H19" s="33"/>
      <c r="I19" s="136" t="s">
        <v>24</v>
      </c>
      <c r="J19" s="127" t="str">
        <f>'Rekapitulace stavby'!AN13</f>
        <v/>
      </c>
      <c r="K19" s="33"/>
      <c r="L19" s="13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6" t="s">
        <v>26</v>
      </c>
      <c r="J20" s="127" t="str">
        <f>'Rekapitulace stavby'!AN14</f>
        <v/>
      </c>
      <c r="K20" s="33"/>
      <c r="L20" s="13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6" t="s">
        <v>29</v>
      </c>
      <c r="E22" s="33"/>
      <c r="F22" s="33"/>
      <c r="G22" s="33"/>
      <c r="H22" s="33"/>
      <c r="I22" s="136" t="s">
        <v>24</v>
      </c>
      <c r="J22" s="127" t="s">
        <v>17</v>
      </c>
      <c r="K22" s="33"/>
      <c r="L22" s="13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30</v>
      </c>
      <c r="F23" s="33"/>
      <c r="G23" s="33"/>
      <c r="H23" s="33"/>
      <c r="I23" s="136" t="s">
        <v>26</v>
      </c>
      <c r="J23" s="127" t="s">
        <v>17</v>
      </c>
      <c r="K23" s="33"/>
      <c r="L23" s="13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6" t="s">
        <v>32</v>
      </c>
      <c r="E25" s="33"/>
      <c r="F25" s="33"/>
      <c r="G25" s="33"/>
      <c r="H25" s="33"/>
      <c r="I25" s="136" t="s">
        <v>24</v>
      </c>
      <c r="J25" s="127" t="s">
        <v>17</v>
      </c>
      <c r="K25" s="33"/>
      <c r="L25" s="13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">
        <v>33</v>
      </c>
      <c r="F26" s="33"/>
      <c r="G26" s="33"/>
      <c r="H26" s="33"/>
      <c r="I26" s="136" t="s">
        <v>26</v>
      </c>
      <c r="J26" s="127" t="s">
        <v>17</v>
      </c>
      <c r="K26" s="33"/>
      <c r="L26" s="13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8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6" t="s">
        <v>34</v>
      </c>
      <c r="E28" s="33"/>
      <c r="F28" s="33"/>
      <c r="G28" s="33"/>
      <c r="H28" s="33"/>
      <c r="I28" s="33"/>
      <c r="J28" s="33"/>
      <c r="K28" s="33"/>
      <c r="L28" s="13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1"/>
      <c r="B29" s="142"/>
      <c r="C29" s="141"/>
      <c r="D29" s="141"/>
      <c r="E29" s="143" t="s">
        <v>17</v>
      </c>
      <c r="F29" s="143"/>
      <c r="G29" s="143"/>
      <c r="H29" s="143"/>
      <c r="I29" s="141"/>
      <c r="J29" s="141"/>
      <c r="K29" s="141"/>
      <c r="L29" s="144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5"/>
      <c r="E31" s="145"/>
      <c r="F31" s="145"/>
      <c r="G31" s="145"/>
      <c r="H31" s="145"/>
      <c r="I31" s="145"/>
      <c r="J31" s="145"/>
      <c r="K31" s="145"/>
      <c r="L31" s="13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6" t="s">
        <v>36</v>
      </c>
      <c r="E32" s="33"/>
      <c r="F32" s="33"/>
      <c r="G32" s="33"/>
      <c r="H32" s="33"/>
      <c r="I32" s="33"/>
      <c r="J32" s="147">
        <f>ROUND(J89, 2)</f>
        <v>360819.04999999999</v>
      </c>
      <c r="K32" s="33"/>
      <c r="L32" s="13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5"/>
      <c r="E33" s="145"/>
      <c r="F33" s="145"/>
      <c r="G33" s="145"/>
      <c r="H33" s="145"/>
      <c r="I33" s="145"/>
      <c r="J33" s="145"/>
      <c r="K33" s="145"/>
      <c r="L33" s="13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8" t="s">
        <v>38</v>
      </c>
      <c r="G34" s="33"/>
      <c r="H34" s="33"/>
      <c r="I34" s="148" t="s">
        <v>37</v>
      </c>
      <c r="J34" s="148" t="s">
        <v>39</v>
      </c>
      <c r="K34" s="33"/>
      <c r="L34" s="13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49" t="s">
        <v>40</v>
      </c>
      <c r="E35" s="136" t="s">
        <v>41</v>
      </c>
      <c r="F35" s="150">
        <f>ROUND((SUM(BE89:BE148)),  2)</f>
        <v>360819.04999999999</v>
      </c>
      <c r="G35" s="33"/>
      <c r="H35" s="33"/>
      <c r="I35" s="151">
        <v>0.20999999999999999</v>
      </c>
      <c r="J35" s="150">
        <f>ROUND(((SUM(BE89:BE148))*I35),  2)</f>
        <v>75772</v>
      </c>
      <c r="K35" s="33"/>
      <c r="L35" s="13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6" t="s">
        <v>42</v>
      </c>
      <c r="F36" s="150">
        <f>ROUND((SUM(BF89:BF148)),  2)</f>
        <v>0</v>
      </c>
      <c r="G36" s="33"/>
      <c r="H36" s="33"/>
      <c r="I36" s="151">
        <v>0.14999999999999999</v>
      </c>
      <c r="J36" s="150">
        <f>ROUND(((SUM(BF89:BF148))*I36),  2)</f>
        <v>0</v>
      </c>
      <c r="K36" s="33"/>
      <c r="L36" s="13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6" t="s">
        <v>43</v>
      </c>
      <c r="F37" s="150">
        <f>ROUND((SUM(BG89:BG148)),  2)</f>
        <v>0</v>
      </c>
      <c r="G37" s="33"/>
      <c r="H37" s="33"/>
      <c r="I37" s="151">
        <v>0.20999999999999999</v>
      </c>
      <c r="J37" s="150">
        <f>0</f>
        <v>0</v>
      </c>
      <c r="K37" s="33"/>
      <c r="L37" s="13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6" t="s">
        <v>44</v>
      </c>
      <c r="F38" s="150">
        <f>ROUND((SUM(BH89:BH148)),  2)</f>
        <v>0</v>
      </c>
      <c r="G38" s="33"/>
      <c r="H38" s="33"/>
      <c r="I38" s="151">
        <v>0.14999999999999999</v>
      </c>
      <c r="J38" s="150">
        <f>0</f>
        <v>0</v>
      </c>
      <c r="K38" s="33"/>
      <c r="L38" s="13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6" t="s">
        <v>45</v>
      </c>
      <c r="F39" s="150">
        <f>ROUND((SUM(BI89:BI148)),  2)</f>
        <v>0</v>
      </c>
      <c r="G39" s="33"/>
      <c r="H39" s="33"/>
      <c r="I39" s="151">
        <v>0</v>
      </c>
      <c r="J39" s="150">
        <f>0</f>
        <v>0</v>
      </c>
      <c r="K39" s="33"/>
      <c r="L39" s="13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2"/>
      <c r="D41" s="153" t="s">
        <v>46</v>
      </c>
      <c r="E41" s="154"/>
      <c r="F41" s="154"/>
      <c r="G41" s="155" t="s">
        <v>47</v>
      </c>
      <c r="H41" s="156" t="s">
        <v>48</v>
      </c>
      <c r="I41" s="154"/>
      <c r="J41" s="157">
        <f>SUM(J32:J39)</f>
        <v>436591.04999999999</v>
      </c>
      <c r="K41" s="158"/>
      <c r="L41" s="138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59"/>
      <c r="C42" s="160"/>
      <c r="D42" s="160"/>
      <c r="E42" s="160"/>
      <c r="F42" s="160"/>
      <c r="G42" s="160"/>
      <c r="H42" s="160"/>
      <c r="I42" s="160"/>
      <c r="J42" s="160"/>
      <c r="K42" s="160"/>
      <c r="L42" s="138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1"/>
      <c r="C46" s="162"/>
      <c r="D46" s="162"/>
      <c r="E46" s="162"/>
      <c r="F46" s="162"/>
      <c r="G46" s="162"/>
      <c r="H46" s="162"/>
      <c r="I46" s="162"/>
      <c r="J46" s="162"/>
      <c r="K46" s="162"/>
      <c r="L46" s="13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103</v>
      </c>
      <c r="D47" s="35"/>
      <c r="E47" s="35"/>
      <c r="F47" s="35"/>
      <c r="G47" s="35"/>
      <c r="H47" s="35"/>
      <c r="I47" s="35"/>
      <c r="J47" s="35"/>
      <c r="K47" s="35"/>
      <c r="L47" s="13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3" t="str">
        <f>E7</f>
        <v>02 - Stavba Větrolamu TEO 2 v k.ú. Ves Touškov</v>
      </c>
      <c r="F50" s="30"/>
      <c r="G50" s="30"/>
      <c r="H50" s="30"/>
      <c r="I50" s="35"/>
      <c r="J50" s="35"/>
      <c r="K50" s="35"/>
      <c r="L50" s="13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101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3" t="s">
        <v>338</v>
      </c>
      <c r="F52" s="35"/>
      <c r="G52" s="35"/>
      <c r="H52" s="35"/>
      <c r="I52" s="35"/>
      <c r="J52" s="35"/>
      <c r="K52" s="35"/>
      <c r="L52" s="13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339</v>
      </c>
      <c r="D53" s="35"/>
      <c r="E53" s="35"/>
      <c r="F53" s="35"/>
      <c r="G53" s="35"/>
      <c r="H53" s="35"/>
      <c r="I53" s="35"/>
      <c r="J53" s="35"/>
      <c r="K53" s="35"/>
      <c r="L53" s="13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210030-02-03-03 - Následná péče - 3. rok</v>
      </c>
      <c r="F54" s="35"/>
      <c r="G54" s="35"/>
      <c r="H54" s="35"/>
      <c r="I54" s="35"/>
      <c r="J54" s="35"/>
      <c r="K54" s="35"/>
      <c r="L54" s="13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19</v>
      </c>
      <c r="D56" s="35"/>
      <c r="E56" s="35"/>
      <c r="F56" s="27" t="str">
        <f>F14</f>
        <v>k.ú. Ves Touškov</v>
      </c>
      <c r="G56" s="35"/>
      <c r="H56" s="35"/>
      <c r="I56" s="30" t="s">
        <v>21</v>
      </c>
      <c r="J56" s="66" t="str">
        <f>IF(J14="","",J14)</f>
        <v>6. 1. 2023</v>
      </c>
      <c r="K56" s="35"/>
      <c r="L56" s="13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5.15" customHeight="1">
      <c r="A58" s="33"/>
      <c r="B58" s="34"/>
      <c r="C58" s="30" t="s">
        <v>23</v>
      </c>
      <c r="D58" s="35"/>
      <c r="E58" s="35"/>
      <c r="F58" s="27" t="str">
        <f>E17</f>
        <v>SPÚ, Pobočka Plzeň</v>
      </c>
      <c r="G58" s="35"/>
      <c r="H58" s="35"/>
      <c r="I58" s="30" t="s">
        <v>29</v>
      </c>
      <c r="J58" s="31" t="str">
        <f>E23</f>
        <v>Geocart CZ a.s.</v>
      </c>
      <c r="K58" s="35"/>
      <c r="L58" s="13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27</v>
      </c>
      <c r="D59" s="35"/>
      <c r="E59" s="35"/>
      <c r="F59" s="27" t="str">
        <f>IF(E20="","",E20)</f>
        <v xml:space="preserve"> </v>
      </c>
      <c r="G59" s="35"/>
      <c r="H59" s="35"/>
      <c r="I59" s="30" t="s">
        <v>32</v>
      </c>
      <c r="J59" s="31" t="str">
        <f>E26</f>
        <v>Ing. Petr Chytka</v>
      </c>
      <c r="K59" s="35"/>
      <c r="L59" s="13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8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4" t="s">
        <v>104</v>
      </c>
      <c r="D61" s="165"/>
      <c r="E61" s="165"/>
      <c r="F61" s="165"/>
      <c r="G61" s="165"/>
      <c r="H61" s="165"/>
      <c r="I61" s="165"/>
      <c r="J61" s="166" t="s">
        <v>105</v>
      </c>
      <c r="K61" s="165"/>
      <c r="L61" s="138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8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7" t="s">
        <v>68</v>
      </c>
      <c r="D63" s="35"/>
      <c r="E63" s="35"/>
      <c r="F63" s="35"/>
      <c r="G63" s="35"/>
      <c r="H63" s="35"/>
      <c r="I63" s="35"/>
      <c r="J63" s="96">
        <f>J89</f>
        <v>360819.04999999999</v>
      </c>
      <c r="K63" s="35"/>
      <c r="L63" s="13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106</v>
      </c>
    </row>
    <row r="64" s="9" customFormat="1" ht="24.96" customHeight="1">
      <c r="A64" s="9"/>
      <c r="B64" s="168"/>
      <c r="C64" s="169"/>
      <c r="D64" s="170" t="s">
        <v>107</v>
      </c>
      <c r="E64" s="171"/>
      <c r="F64" s="171"/>
      <c r="G64" s="171"/>
      <c r="H64" s="171"/>
      <c r="I64" s="171"/>
      <c r="J64" s="172">
        <f>J90</f>
        <v>360819.04999999999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4"/>
      <c r="C65" s="119"/>
      <c r="D65" s="175" t="s">
        <v>108</v>
      </c>
      <c r="E65" s="176"/>
      <c r="F65" s="176"/>
      <c r="G65" s="176"/>
      <c r="H65" s="176"/>
      <c r="I65" s="176"/>
      <c r="J65" s="177">
        <f>J91</f>
        <v>332147.72999999998</v>
      </c>
      <c r="K65" s="119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19"/>
      <c r="D66" s="175" t="s">
        <v>109</v>
      </c>
      <c r="E66" s="176"/>
      <c r="F66" s="176"/>
      <c r="G66" s="176"/>
      <c r="H66" s="176"/>
      <c r="I66" s="176"/>
      <c r="J66" s="177">
        <f>J142</f>
        <v>20000</v>
      </c>
      <c r="K66" s="119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19"/>
      <c r="D67" s="175" t="s">
        <v>110</v>
      </c>
      <c r="E67" s="176"/>
      <c r="F67" s="176"/>
      <c r="G67" s="176"/>
      <c r="H67" s="176"/>
      <c r="I67" s="176"/>
      <c r="J67" s="177">
        <f>J145</f>
        <v>8671.3199999999997</v>
      </c>
      <c r="K67" s="119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3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6.96" customHeight="1">
      <c r="A69" s="3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13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3" s="2" customFormat="1" ht="6.96" customHeight="1">
      <c r="A73" s="33"/>
      <c r="B73" s="55"/>
      <c r="C73" s="56"/>
      <c r="D73" s="56"/>
      <c r="E73" s="56"/>
      <c r="F73" s="56"/>
      <c r="G73" s="56"/>
      <c r="H73" s="56"/>
      <c r="I73" s="56"/>
      <c r="J73" s="56"/>
      <c r="K73" s="56"/>
      <c r="L73" s="13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24.96" customHeight="1">
      <c r="A74" s="33"/>
      <c r="B74" s="34"/>
      <c r="C74" s="24" t="s">
        <v>111</v>
      </c>
      <c r="D74" s="35"/>
      <c r="E74" s="35"/>
      <c r="F74" s="35"/>
      <c r="G74" s="35"/>
      <c r="H74" s="35"/>
      <c r="I74" s="35"/>
      <c r="J74" s="35"/>
      <c r="K74" s="35"/>
      <c r="L74" s="13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14</v>
      </c>
      <c r="D76" s="35"/>
      <c r="E76" s="35"/>
      <c r="F76" s="35"/>
      <c r="G76" s="35"/>
      <c r="H76" s="35"/>
      <c r="I76" s="35"/>
      <c r="J76" s="35"/>
      <c r="K76" s="35"/>
      <c r="L76" s="13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6.5" customHeight="1">
      <c r="A77" s="33"/>
      <c r="B77" s="34"/>
      <c r="C77" s="35"/>
      <c r="D77" s="35"/>
      <c r="E77" s="163" t="str">
        <f>E7</f>
        <v>02 - Stavba Větrolamu TEO 2 v k.ú. Ves Touškov</v>
      </c>
      <c r="F77" s="30"/>
      <c r="G77" s="30"/>
      <c r="H77" s="30"/>
      <c r="I77" s="35"/>
      <c r="J77" s="35"/>
      <c r="K77" s="35"/>
      <c r="L77" s="13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1" customFormat="1" ht="12" customHeight="1">
      <c r="B78" s="22"/>
      <c r="C78" s="30" t="s">
        <v>101</v>
      </c>
      <c r="D78" s="23"/>
      <c r="E78" s="23"/>
      <c r="F78" s="23"/>
      <c r="G78" s="23"/>
      <c r="H78" s="23"/>
      <c r="I78" s="23"/>
      <c r="J78" s="23"/>
      <c r="K78" s="23"/>
      <c r="L78" s="21"/>
    </row>
    <row r="79" s="2" customFormat="1" ht="16.5" customHeight="1">
      <c r="A79" s="33"/>
      <c r="B79" s="34"/>
      <c r="C79" s="35"/>
      <c r="D79" s="35"/>
      <c r="E79" s="163" t="s">
        <v>338</v>
      </c>
      <c r="F79" s="35"/>
      <c r="G79" s="35"/>
      <c r="H79" s="35"/>
      <c r="I79" s="35"/>
      <c r="J79" s="35"/>
      <c r="K79" s="35"/>
      <c r="L79" s="13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2" customHeight="1">
      <c r="A80" s="33"/>
      <c r="B80" s="34"/>
      <c r="C80" s="30" t="s">
        <v>339</v>
      </c>
      <c r="D80" s="35"/>
      <c r="E80" s="35"/>
      <c r="F80" s="35"/>
      <c r="G80" s="35"/>
      <c r="H80" s="35"/>
      <c r="I80" s="35"/>
      <c r="J80" s="35"/>
      <c r="K80" s="35"/>
      <c r="L80" s="13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6.5" customHeight="1">
      <c r="A81" s="33"/>
      <c r="B81" s="34"/>
      <c r="C81" s="35"/>
      <c r="D81" s="35"/>
      <c r="E81" s="63" t="str">
        <f>E11</f>
        <v>210030-02-03-03 - Následná péče - 3. rok</v>
      </c>
      <c r="F81" s="35"/>
      <c r="G81" s="35"/>
      <c r="H81" s="35"/>
      <c r="I81" s="35"/>
      <c r="J81" s="35"/>
      <c r="K81" s="35"/>
      <c r="L81" s="138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6.96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38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2" customHeight="1">
      <c r="A83" s="33"/>
      <c r="B83" s="34"/>
      <c r="C83" s="30" t="s">
        <v>19</v>
      </c>
      <c r="D83" s="35"/>
      <c r="E83" s="35"/>
      <c r="F83" s="27" t="str">
        <f>F14</f>
        <v>k.ú. Ves Touškov</v>
      </c>
      <c r="G83" s="35"/>
      <c r="H83" s="35"/>
      <c r="I83" s="30" t="s">
        <v>21</v>
      </c>
      <c r="J83" s="66" t="str">
        <f>IF(J14="","",J14)</f>
        <v>6. 1. 2023</v>
      </c>
      <c r="K83" s="35"/>
      <c r="L83" s="138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6.96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38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5.15" customHeight="1">
      <c r="A85" s="33"/>
      <c r="B85" s="34"/>
      <c r="C85" s="30" t="s">
        <v>23</v>
      </c>
      <c r="D85" s="35"/>
      <c r="E85" s="35"/>
      <c r="F85" s="27" t="str">
        <f>E17</f>
        <v>SPÚ, Pobočka Plzeň</v>
      </c>
      <c r="G85" s="35"/>
      <c r="H85" s="35"/>
      <c r="I85" s="30" t="s">
        <v>29</v>
      </c>
      <c r="J85" s="31" t="str">
        <f>E23</f>
        <v>Geocart CZ a.s.</v>
      </c>
      <c r="K85" s="35"/>
      <c r="L85" s="138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5.15" customHeight="1">
      <c r="A86" s="33"/>
      <c r="B86" s="34"/>
      <c r="C86" s="30" t="s">
        <v>27</v>
      </c>
      <c r="D86" s="35"/>
      <c r="E86" s="35"/>
      <c r="F86" s="27" t="str">
        <f>IF(E20="","",E20)</f>
        <v xml:space="preserve"> </v>
      </c>
      <c r="G86" s="35"/>
      <c r="H86" s="35"/>
      <c r="I86" s="30" t="s">
        <v>32</v>
      </c>
      <c r="J86" s="31" t="str">
        <f>E26</f>
        <v>Ing. Petr Chytka</v>
      </c>
      <c r="K86" s="35"/>
      <c r="L86" s="138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0.32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38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11" customFormat="1" ht="29.28" customHeight="1">
      <c r="A88" s="179"/>
      <c r="B88" s="180"/>
      <c r="C88" s="181" t="s">
        <v>112</v>
      </c>
      <c r="D88" s="182" t="s">
        <v>55</v>
      </c>
      <c r="E88" s="182" t="s">
        <v>51</v>
      </c>
      <c r="F88" s="182" t="s">
        <v>52</v>
      </c>
      <c r="G88" s="182" t="s">
        <v>113</v>
      </c>
      <c r="H88" s="182" t="s">
        <v>114</v>
      </c>
      <c r="I88" s="182" t="s">
        <v>115</v>
      </c>
      <c r="J88" s="182" t="s">
        <v>105</v>
      </c>
      <c r="K88" s="183" t="s">
        <v>116</v>
      </c>
      <c r="L88" s="184"/>
      <c r="M88" s="86" t="s">
        <v>17</v>
      </c>
      <c r="N88" s="87" t="s">
        <v>40</v>
      </c>
      <c r="O88" s="87" t="s">
        <v>117</v>
      </c>
      <c r="P88" s="87" t="s">
        <v>118</v>
      </c>
      <c r="Q88" s="87" t="s">
        <v>119</v>
      </c>
      <c r="R88" s="87" t="s">
        <v>120</v>
      </c>
      <c r="S88" s="87" t="s">
        <v>121</v>
      </c>
      <c r="T88" s="88" t="s">
        <v>122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33"/>
      <c r="B89" s="34"/>
      <c r="C89" s="93" t="s">
        <v>123</v>
      </c>
      <c r="D89" s="35"/>
      <c r="E89" s="35"/>
      <c r="F89" s="35"/>
      <c r="G89" s="35"/>
      <c r="H89" s="35"/>
      <c r="I89" s="35"/>
      <c r="J89" s="185">
        <f>BK89</f>
        <v>360819.04999999999</v>
      </c>
      <c r="K89" s="35"/>
      <c r="L89" s="39"/>
      <c r="M89" s="89"/>
      <c r="N89" s="186"/>
      <c r="O89" s="90"/>
      <c r="P89" s="187">
        <f>P90</f>
        <v>578.946279</v>
      </c>
      <c r="Q89" s="90"/>
      <c r="R89" s="187">
        <f>R90</f>
        <v>8.0290600000000012</v>
      </c>
      <c r="S89" s="90"/>
      <c r="T89" s="188">
        <f>T90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8" t="s">
        <v>69</v>
      </c>
      <c r="AU89" s="18" t="s">
        <v>106</v>
      </c>
      <c r="BK89" s="189">
        <f>BK90</f>
        <v>360819.04999999999</v>
      </c>
    </row>
    <row r="90" s="12" customFormat="1" ht="25.92" customHeight="1">
      <c r="A90" s="12"/>
      <c r="B90" s="190"/>
      <c r="C90" s="191"/>
      <c r="D90" s="192" t="s">
        <v>69</v>
      </c>
      <c r="E90" s="193" t="s">
        <v>124</v>
      </c>
      <c r="F90" s="193" t="s">
        <v>125</v>
      </c>
      <c r="G90" s="191"/>
      <c r="H90" s="191"/>
      <c r="I90" s="191"/>
      <c r="J90" s="194">
        <f>BK90</f>
        <v>360819.04999999999</v>
      </c>
      <c r="K90" s="191"/>
      <c r="L90" s="195"/>
      <c r="M90" s="196"/>
      <c r="N90" s="197"/>
      <c r="O90" s="197"/>
      <c r="P90" s="198">
        <f>P91+P142+P145</f>
        <v>578.946279</v>
      </c>
      <c r="Q90" s="197"/>
      <c r="R90" s="198">
        <f>R91+R142+R145</f>
        <v>8.0290600000000012</v>
      </c>
      <c r="S90" s="197"/>
      <c r="T90" s="199">
        <f>T91+T142+T145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78</v>
      </c>
      <c r="AT90" s="201" t="s">
        <v>69</v>
      </c>
      <c r="AU90" s="201" t="s">
        <v>70</v>
      </c>
      <c r="AY90" s="200" t="s">
        <v>126</v>
      </c>
      <c r="BK90" s="202">
        <f>BK91+BK142+BK145</f>
        <v>360819.04999999999</v>
      </c>
    </row>
    <row r="91" s="12" customFormat="1" ht="22.8" customHeight="1">
      <c r="A91" s="12"/>
      <c r="B91" s="190"/>
      <c r="C91" s="191"/>
      <c r="D91" s="192" t="s">
        <v>69</v>
      </c>
      <c r="E91" s="203" t="s">
        <v>78</v>
      </c>
      <c r="F91" s="203" t="s">
        <v>127</v>
      </c>
      <c r="G91" s="191"/>
      <c r="H91" s="191"/>
      <c r="I91" s="191"/>
      <c r="J91" s="204">
        <f>BK91</f>
        <v>332147.72999999998</v>
      </c>
      <c r="K91" s="191"/>
      <c r="L91" s="195"/>
      <c r="M91" s="196"/>
      <c r="N91" s="197"/>
      <c r="O91" s="197"/>
      <c r="P91" s="198">
        <f>SUM(P92:P141)</f>
        <v>562.19919200000004</v>
      </c>
      <c r="Q91" s="197"/>
      <c r="R91" s="198">
        <f>SUM(R92:R141)</f>
        <v>8.0278300000000016</v>
      </c>
      <c r="S91" s="197"/>
      <c r="T91" s="199">
        <f>SUM(T92:T141)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78</v>
      </c>
      <c r="AT91" s="201" t="s">
        <v>69</v>
      </c>
      <c r="AU91" s="201" t="s">
        <v>78</v>
      </c>
      <c r="AY91" s="200" t="s">
        <v>126</v>
      </c>
      <c r="BK91" s="202">
        <f>SUM(BK92:BK141)</f>
        <v>332147.72999999998</v>
      </c>
    </row>
    <row r="92" s="2" customFormat="1">
      <c r="A92" s="33"/>
      <c r="B92" s="34"/>
      <c r="C92" s="205" t="s">
        <v>78</v>
      </c>
      <c r="D92" s="205" t="s">
        <v>128</v>
      </c>
      <c r="E92" s="206" t="s">
        <v>292</v>
      </c>
      <c r="F92" s="207" t="s">
        <v>293</v>
      </c>
      <c r="G92" s="208" t="s">
        <v>285</v>
      </c>
      <c r="H92" s="209">
        <v>50.060000000000002</v>
      </c>
      <c r="I92" s="210">
        <v>255</v>
      </c>
      <c r="J92" s="210">
        <f>ROUND(I92*H92,2)</f>
        <v>12765.299999999999</v>
      </c>
      <c r="K92" s="207" t="s">
        <v>132</v>
      </c>
      <c r="L92" s="39"/>
      <c r="M92" s="211" t="s">
        <v>17</v>
      </c>
      <c r="N92" s="212" t="s">
        <v>41</v>
      </c>
      <c r="O92" s="213">
        <v>0.75</v>
      </c>
      <c r="P92" s="213">
        <f>O92*H92</f>
        <v>37.545000000000002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15" t="s">
        <v>133</v>
      </c>
      <c r="AT92" s="215" t="s">
        <v>128</v>
      </c>
      <c r="AU92" s="215" t="s">
        <v>80</v>
      </c>
      <c r="AY92" s="18" t="s">
        <v>126</v>
      </c>
      <c r="BE92" s="216">
        <f>IF(N92="základní",J92,0)</f>
        <v>12765.299999999999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8" t="s">
        <v>78</v>
      </c>
      <c r="BK92" s="216">
        <f>ROUND(I92*H92,2)</f>
        <v>12765.299999999999</v>
      </c>
      <c r="BL92" s="18" t="s">
        <v>133</v>
      </c>
      <c r="BM92" s="215" t="s">
        <v>405</v>
      </c>
    </row>
    <row r="93" s="2" customFormat="1">
      <c r="A93" s="33"/>
      <c r="B93" s="34"/>
      <c r="C93" s="35"/>
      <c r="D93" s="217" t="s">
        <v>135</v>
      </c>
      <c r="E93" s="35"/>
      <c r="F93" s="218" t="s">
        <v>293</v>
      </c>
      <c r="G93" s="35"/>
      <c r="H93" s="35"/>
      <c r="I93" s="35"/>
      <c r="J93" s="35"/>
      <c r="K93" s="35"/>
      <c r="L93" s="39"/>
      <c r="M93" s="219"/>
      <c r="N93" s="220"/>
      <c r="O93" s="78"/>
      <c r="P93" s="78"/>
      <c r="Q93" s="78"/>
      <c r="R93" s="78"/>
      <c r="S93" s="78"/>
      <c r="T93" s="79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135</v>
      </c>
      <c r="AU93" s="18" t="s">
        <v>80</v>
      </c>
    </row>
    <row r="94" s="2" customFormat="1">
      <c r="A94" s="33"/>
      <c r="B94" s="34"/>
      <c r="C94" s="35"/>
      <c r="D94" s="221" t="s">
        <v>136</v>
      </c>
      <c r="E94" s="35"/>
      <c r="F94" s="222" t="s">
        <v>295</v>
      </c>
      <c r="G94" s="35"/>
      <c r="H94" s="35"/>
      <c r="I94" s="35"/>
      <c r="J94" s="35"/>
      <c r="K94" s="35"/>
      <c r="L94" s="39"/>
      <c r="M94" s="219"/>
      <c r="N94" s="220"/>
      <c r="O94" s="78"/>
      <c r="P94" s="78"/>
      <c r="Q94" s="78"/>
      <c r="R94" s="78"/>
      <c r="S94" s="78"/>
      <c r="T94" s="79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8" t="s">
        <v>136</v>
      </c>
      <c r="AU94" s="18" t="s">
        <v>80</v>
      </c>
    </row>
    <row r="95" s="13" customFormat="1">
      <c r="A95" s="13"/>
      <c r="B95" s="223"/>
      <c r="C95" s="224"/>
      <c r="D95" s="217" t="s">
        <v>138</v>
      </c>
      <c r="E95" s="225" t="s">
        <v>17</v>
      </c>
      <c r="F95" s="226" t="s">
        <v>342</v>
      </c>
      <c r="G95" s="224"/>
      <c r="H95" s="227">
        <v>22.579999999999998</v>
      </c>
      <c r="I95" s="224"/>
      <c r="J95" s="224"/>
      <c r="K95" s="224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138</v>
      </c>
      <c r="AU95" s="232" t="s">
        <v>80</v>
      </c>
      <c r="AV95" s="13" t="s">
        <v>80</v>
      </c>
      <c r="AW95" s="13" t="s">
        <v>31</v>
      </c>
      <c r="AX95" s="13" t="s">
        <v>70</v>
      </c>
      <c r="AY95" s="232" t="s">
        <v>126</v>
      </c>
    </row>
    <row r="96" s="13" customFormat="1">
      <c r="A96" s="13"/>
      <c r="B96" s="223"/>
      <c r="C96" s="224"/>
      <c r="D96" s="217" t="s">
        <v>138</v>
      </c>
      <c r="E96" s="225" t="s">
        <v>17</v>
      </c>
      <c r="F96" s="226" t="s">
        <v>346</v>
      </c>
      <c r="G96" s="224"/>
      <c r="H96" s="227">
        <v>27.48</v>
      </c>
      <c r="I96" s="224"/>
      <c r="J96" s="224"/>
      <c r="K96" s="224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138</v>
      </c>
      <c r="AU96" s="232" t="s">
        <v>80</v>
      </c>
      <c r="AV96" s="13" t="s">
        <v>80</v>
      </c>
      <c r="AW96" s="13" t="s">
        <v>31</v>
      </c>
      <c r="AX96" s="13" t="s">
        <v>70</v>
      </c>
      <c r="AY96" s="232" t="s">
        <v>126</v>
      </c>
    </row>
    <row r="97" s="14" customFormat="1">
      <c r="A97" s="14"/>
      <c r="B97" s="243"/>
      <c r="C97" s="244"/>
      <c r="D97" s="217" t="s">
        <v>138</v>
      </c>
      <c r="E97" s="245" t="s">
        <v>17</v>
      </c>
      <c r="F97" s="246" t="s">
        <v>209</v>
      </c>
      <c r="G97" s="244"/>
      <c r="H97" s="247">
        <v>50.060000000000002</v>
      </c>
      <c r="I97" s="244"/>
      <c r="J97" s="244"/>
      <c r="K97" s="244"/>
      <c r="L97" s="248"/>
      <c r="M97" s="249"/>
      <c r="N97" s="250"/>
      <c r="O97" s="250"/>
      <c r="P97" s="250"/>
      <c r="Q97" s="250"/>
      <c r="R97" s="250"/>
      <c r="S97" s="250"/>
      <c r="T97" s="251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2" t="s">
        <v>138</v>
      </c>
      <c r="AU97" s="252" t="s">
        <v>80</v>
      </c>
      <c r="AV97" s="14" t="s">
        <v>133</v>
      </c>
      <c r="AW97" s="14" t="s">
        <v>31</v>
      </c>
      <c r="AX97" s="14" t="s">
        <v>78</v>
      </c>
      <c r="AY97" s="252" t="s">
        <v>126</v>
      </c>
    </row>
    <row r="98" s="2" customFormat="1" ht="16.5" customHeight="1">
      <c r="A98" s="33"/>
      <c r="B98" s="34"/>
      <c r="C98" s="233" t="s">
        <v>80</v>
      </c>
      <c r="D98" s="233" t="s">
        <v>157</v>
      </c>
      <c r="E98" s="234" t="s">
        <v>297</v>
      </c>
      <c r="F98" s="235" t="s">
        <v>290</v>
      </c>
      <c r="G98" s="236" t="s">
        <v>160</v>
      </c>
      <c r="H98" s="237">
        <v>25.030000000000001</v>
      </c>
      <c r="I98" s="238">
        <v>50</v>
      </c>
      <c r="J98" s="238">
        <f>ROUND(I98*H98,2)</f>
        <v>1251.5</v>
      </c>
      <c r="K98" s="235" t="s">
        <v>17</v>
      </c>
      <c r="L98" s="239"/>
      <c r="M98" s="240" t="s">
        <v>17</v>
      </c>
      <c r="N98" s="241" t="s">
        <v>41</v>
      </c>
      <c r="O98" s="213">
        <v>0</v>
      </c>
      <c r="P98" s="213">
        <f>O98*H98</f>
        <v>0</v>
      </c>
      <c r="Q98" s="213">
        <v>0.001</v>
      </c>
      <c r="R98" s="213">
        <f>Q98*H98</f>
        <v>0.02503</v>
      </c>
      <c r="S98" s="213">
        <v>0</v>
      </c>
      <c r="T98" s="214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15" t="s">
        <v>161</v>
      </c>
      <c r="AT98" s="215" t="s">
        <v>157</v>
      </c>
      <c r="AU98" s="215" t="s">
        <v>80</v>
      </c>
      <c r="AY98" s="18" t="s">
        <v>126</v>
      </c>
      <c r="BE98" s="216">
        <f>IF(N98="základní",J98,0)</f>
        <v>1251.5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8" t="s">
        <v>78</v>
      </c>
      <c r="BK98" s="216">
        <f>ROUND(I98*H98,2)</f>
        <v>1251.5</v>
      </c>
      <c r="BL98" s="18" t="s">
        <v>133</v>
      </c>
      <c r="BM98" s="215" t="s">
        <v>406</v>
      </c>
    </row>
    <row r="99" s="2" customFormat="1">
      <c r="A99" s="33"/>
      <c r="B99" s="34"/>
      <c r="C99" s="35"/>
      <c r="D99" s="217" t="s">
        <v>135</v>
      </c>
      <c r="E99" s="35"/>
      <c r="F99" s="218" t="s">
        <v>290</v>
      </c>
      <c r="G99" s="35"/>
      <c r="H99" s="35"/>
      <c r="I99" s="35"/>
      <c r="J99" s="35"/>
      <c r="K99" s="35"/>
      <c r="L99" s="39"/>
      <c r="M99" s="219"/>
      <c r="N99" s="220"/>
      <c r="O99" s="78"/>
      <c r="P99" s="78"/>
      <c r="Q99" s="78"/>
      <c r="R99" s="78"/>
      <c r="S99" s="78"/>
      <c r="T99" s="79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8" t="s">
        <v>135</v>
      </c>
      <c r="AU99" s="18" t="s">
        <v>80</v>
      </c>
    </row>
    <row r="100" s="13" customFormat="1">
      <c r="A100" s="13"/>
      <c r="B100" s="223"/>
      <c r="C100" s="224"/>
      <c r="D100" s="217" t="s">
        <v>138</v>
      </c>
      <c r="E100" s="225" t="s">
        <v>17</v>
      </c>
      <c r="F100" s="226" t="s">
        <v>344</v>
      </c>
      <c r="G100" s="224"/>
      <c r="H100" s="227">
        <v>11.289999999999999</v>
      </c>
      <c r="I100" s="224"/>
      <c r="J100" s="224"/>
      <c r="K100" s="224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138</v>
      </c>
      <c r="AU100" s="232" t="s">
        <v>80</v>
      </c>
      <c r="AV100" s="13" t="s">
        <v>80</v>
      </c>
      <c r="AW100" s="13" t="s">
        <v>31</v>
      </c>
      <c r="AX100" s="13" t="s">
        <v>70</v>
      </c>
      <c r="AY100" s="232" t="s">
        <v>126</v>
      </c>
    </row>
    <row r="101" s="13" customFormat="1">
      <c r="A101" s="13"/>
      <c r="B101" s="223"/>
      <c r="C101" s="224"/>
      <c r="D101" s="217" t="s">
        <v>138</v>
      </c>
      <c r="E101" s="225" t="s">
        <v>17</v>
      </c>
      <c r="F101" s="226" t="s">
        <v>348</v>
      </c>
      <c r="G101" s="224"/>
      <c r="H101" s="227">
        <v>13.74</v>
      </c>
      <c r="I101" s="224"/>
      <c r="J101" s="224"/>
      <c r="K101" s="224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138</v>
      </c>
      <c r="AU101" s="232" t="s">
        <v>80</v>
      </c>
      <c r="AV101" s="13" t="s">
        <v>80</v>
      </c>
      <c r="AW101" s="13" t="s">
        <v>31</v>
      </c>
      <c r="AX101" s="13" t="s">
        <v>70</v>
      </c>
      <c r="AY101" s="232" t="s">
        <v>126</v>
      </c>
    </row>
    <row r="102" s="14" customFormat="1">
      <c r="A102" s="14"/>
      <c r="B102" s="243"/>
      <c r="C102" s="244"/>
      <c r="D102" s="217" t="s">
        <v>138</v>
      </c>
      <c r="E102" s="245" t="s">
        <v>17</v>
      </c>
      <c r="F102" s="246" t="s">
        <v>209</v>
      </c>
      <c r="G102" s="244"/>
      <c r="H102" s="247">
        <v>25.030000000000001</v>
      </c>
      <c r="I102" s="244"/>
      <c r="J102" s="244"/>
      <c r="K102" s="244"/>
      <c r="L102" s="248"/>
      <c r="M102" s="249"/>
      <c r="N102" s="250"/>
      <c r="O102" s="250"/>
      <c r="P102" s="250"/>
      <c r="Q102" s="250"/>
      <c r="R102" s="250"/>
      <c r="S102" s="250"/>
      <c r="T102" s="251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2" t="s">
        <v>138</v>
      </c>
      <c r="AU102" s="252" t="s">
        <v>80</v>
      </c>
      <c r="AV102" s="14" t="s">
        <v>133</v>
      </c>
      <c r="AW102" s="14" t="s">
        <v>31</v>
      </c>
      <c r="AX102" s="14" t="s">
        <v>78</v>
      </c>
      <c r="AY102" s="252" t="s">
        <v>126</v>
      </c>
    </row>
    <row r="103" s="2" customFormat="1" ht="16.5" customHeight="1">
      <c r="A103" s="33"/>
      <c r="B103" s="34"/>
      <c r="C103" s="205" t="s">
        <v>145</v>
      </c>
      <c r="D103" s="205" t="s">
        <v>128</v>
      </c>
      <c r="E103" s="206" t="s">
        <v>349</v>
      </c>
      <c r="F103" s="207" t="s">
        <v>350</v>
      </c>
      <c r="G103" s="208" t="s">
        <v>180</v>
      </c>
      <c r="H103" s="209">
        <v>1.821</v>
      </c>
      <c r="I103" s="210">
        <v>8280</v>
      </c>
      <c r="J103" s="210">
        <f>ROUND(I103*H103,2)</f>
        <v>15077.879999999999</v>
      </c>
      <c r="K103" s="207" t="s">
        <v>132</v>
      </c>
      <c r="L103" s="39"/>
      <c r="M103" s="211" t="s">
        <v>17</v>
      </c>
      <c r="N103" s="212" t="s">
        <v>41</v>
      </c>
      <c r="O103" s="213">
        <v>20.992000000000001</v>
      </c>
      <c r="P103" s="213">
        <f>O103*H103</f>
        <v>38.226432000000003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215" t="s">
        <v>133</v>
      </c>
      <c r="AT103" s="215" t="s">
        <v>128</v>
      </c>
      <c r="AU103" s="215" t="s">
        <v>80</v>
      </c>
      <c r="AY103" s="18" t="s">
        <v>126</v>
      </c>
      <c r="BE103" s="216">
        <f>IF(N103="základní",J103,0)</f>
        <v>15077.879999999999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8" t="s">
        <v>78</v>
      </c>
      <c r="BK103" s="216">
        <f>ROUND(I103*H103,2)</f>
        <v>15077.879999999999</v>
      </c>
      <c r="BL103" s="18" t="s">
        <v>133</v>
      </c>
      <c r="BM103" s="215" t="s">
        <v>407</v>
      </c>
    </row>
    <row r="104" s="2" customFormat="1">
      <c r="A104" s="33"/>
      <c r="B104" s="34"/>
      <c r="C104" s="35"/>
      <c r="D104" s="217" t="s">
        <v>135</v>
      </c>
      <c r="E104" s="35"/>
      <c r="F104" s="218" t="s">
        <v>350</v>
      </c>
      <c r="G104" s="35"/>
      <c r="H104" s="35"/>
      <c r="I104" s="35"/>
      <c r="J104" s="35"/>
      <c r="K104" s="35"/>
      <c r="L104" s="39"/>
      <c r="M104" s="219"/>
      <c r="N104" s="220"/>
      <c r="O104" s="78"/>
      <c r="P104" s="78"/>
      <c r="Q104" s="78"/>
      <c r="R104" s="78"/>
      <c r="S104" s="78"/>
      <c r="T104" s="79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8" t="s">
        <v>135</v>
      </c>
      <c r="AU104" s="18" t="s">
        <v>80</v>
      </c>
    </row>
    <row r="105" s="2" customFormat="1">
      <c r="A105" s="33"/>
      <c r="B105" s="34"/>
      <c r="C105" s="35"/>
      <c r="D105" s="221" t="s">
        <v>136</v>
      </c>
      <c r="E105" s="35"/>
      <c r="F105" s="222" t="s">
        <v>352</v>
      </c>
      <c r="G105" s="35"/>
      <c r="H105" s="35"/>
      <c r="I105" s="35"/>
      <c r="J105" s="35"/>
      <c r="K105" s="35"/>
      <c r="L105" s="39"/>
      <c r="M105" s="219"/>
      <c r="N105" s="220"/>
      <c r="O105" s="78"/>
      <c r="P105" s="78"/>
      <c r="Q105" s="78"/>
      <c r="R105" s="78"/>
      <c r="S105" s="78"/>
      <c r="T105" s="79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136</v>
      </c>
      <c r="AU105" s="18" t="s">
        <v>80</v>
      </c>
    </row>
    <row r="106" s="13" customFormat="1">
      <c r="A106" s="13"/>
      <c r="B106" s="223"/>
      <c r="C106" s="224"/>
      <c r="D106" s="217" t="s">
        <v>138</v>
      </c>
      <c r="E106" s="225" t="s">
        <v>17</v>
      </c>
      <c r="F106" s="226" t="s">
        <v>353</v>
      </c>
      <c r="G106" s="224"/>
      <c r="H106" s="227">
        <v>1.821</v>
      </c>
      <c r="I106" s="224"/>
      <c r="J106" s="224"/>
      <c r="K106" s="224"/>
      <c r="L106" s="228"/>
      <c r="M106" s="229"/>
      <c r="N106" s="230"/>
      <c r="O106" s="230"/>
      <c r="P106" s="230"/>
      <c r="Q106" s="230"/>
      <c r="R106" s="230"/>
      <c r="S106" s="230"/>
      <c r="T106" s="23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2" t="s">
        <v>138</v>
      </c>
      <c r="AU106" s="232" t="s">
        <v>80</v>
      </c>
      <c r="AV106" s="13" t="s">
        <v>80</v>
      </c>
      <c r="AW106" s="13" t="s">
        <v>31</v>
      </c>
      <c r="AX106" s="13" t="s">
        <v>78</v>
      </c>
      <c r="AY106" s="232" t="s">
        <v>126</v>
      </c>
    </row>
    <row r="107" s="2" customFormat="1" ht="16.5" customHeight="1">
      <c r="A107" s="33"/>
      <c r="B107" s="34"/>
      <c r="C107" s="205" t="s">
        <v>133</v>
      </c>
      <c r="D107" s="205" t="s">
        <v>128</v>
      </c>
      <c r="E107" s="206" t="s">
        <v>354</v>
      </c>
      <c r="F107" s="207" t="s">
        <v>355</v>
      </c>
      <c r="G107" s="208" t="s">
        <v>131</v>
      </c>
      <c r="H107" s="209">
        <v>675.27999999999997</v>
      </c>
      <c r="I107" s="210">
        <v>42.5</v>
      </c>
      <c r="J107" s="210">
        <f>ROUND(I107*H107,2)</f>
        <v>28699.400000000001</v>
      </c>
      <c r="K107" s="207" t="s">
        <v>132</v>
      </c>
      <c r="L107" s="39"/>
      <c r="M107" s="211" t="s">
        <v>17</v>
      </c>
      <c r="N107" s="212" t="s">
        <v>41</v>
      </c>
      <c r="O107" s="213">
        <v>0.113</v>
      </c>
      <c r="P107" s="213">
        <f>O107*H107</f>
        <v>76.306640000000002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215" t="s">
        <v>133</v>
      </c>
      <c r="AT107" s="215" t="s">
        <v>128</v>
      </c>
      <c r="AU107" s="215" t="s">
        <v>80</v>
      </c>
      <c r="AY107" s="18" t="s">
        <v>126</v>
      </c>
      <c r="BE107" s="216">
        <f>IF(N107="základní",J107,0)</f>
        <v>28699.400000000001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8" t="s">
        <v>78</v>
      </c>
      <c r="BK107" s="216">
        <f>ROUND(I107*H107,2)</f>
        <v>28699.400000000001</v>
      </c>
      <c r="BL107" s="18" t="s">
        <v>133</v>
      </c>
      <c r="BM107" s="215" t="s">
        <v>408</v>
      </c>
    </row>
    <row r="108" s="2" customFormat="1">
      <c r="A108" s="33"/>
      <c r="B108" s="34"/>
      <c r="C108" s="35"/>
      <c r="D108" s="217" t="s">
        <v>135</v>
      </c>
      <c r="E108" s="35"/>
      <c r="F108" s="218" t="s">
        <v>355</v>
      </c>
      <c r="G108" s="35"/>
      <c r="H108" s="35"/>
      <c r="I108" s="35"/>
      <c r="J108" s="35"/>
      <c r="K108" s="35"/>
      <c r="L108" s="39"/>
      <c r="M108" s="219"/>
      <c r="N108" s="220"/>
      <c r="O108" s="78"/>
      <c r="P108" s="78"/>
      <c r="Q108" s="78"/>
      <c r="R108" s="78"/>
      <c r="S108" s="78"/>
      <c r="T108" s="79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8" t="s">
        <v>135</v>
      </c>
      <c r="AU108" s="18" t="s">
        <v>80</v>
      </c>
    </row>
    <row r="109" s="2" customFormat="1">
      <c r="A109" s="33"/>
      <c r="B109" s="34"/>
      <c r="C109" s="35"/>
      <c r="D109" s="221" t="s">
        <v>136</v>
      </c>
      <c r="E109" s="35"/>
      <c r="F109" s="222" t="s">
        <v>357</v>
      </c>
      <c r="G109" s="35"/>
      <c r="H109" s="35"/>
      <c r="I109" s="35"/>
      <c r="J109" s="35"/>
      <c r="K109" s="35"/>
      <c r="L109" s="39"/>
      <c r="M109" s="219"/>
      <c r="N109" s="220"/>
      <c r="O109" s="78"/>
      <c r="P109" s="78"/>
      <c r="Q109" s="78"/>
      <c r="R109" s="78"/>
      <c r="S109" s="78"/>
      <c r="T109" s="79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8" t="s">
        <v>136</v>
      </c>
      <c r="AU109" s="18" t="s">
        <v>80</v>
      </c>
    </row>
    <row r="110" s="13" customFormat="1">
      <c r="A110" s="13"/>
      <c r="B110" s="223"/>
      <c r="C110" s="224"/>
      <c r="D110" s="217" t="s">
        <v>138</v>
      </c>
      <c r="E110" s="225" t="s">
        <v>17</v>
      </c>
      <c r="F110" s="226" t="s">
        <v>303</v>
      </c>
      <c r="G110" s="224"/>
      <c r="H110" s="227">
        <v>494.63999999999999</v>
      </c>
      <c r="I110" s="224"/>
      <c r="J110" s="224"/>
      <c r="K110" s="224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138</v>
      </c>
      <c r="AU110" s="232" t="s">
        <v>80</v>
      </c>
      <c r="AV110" s="13" t="s">
        <v>80</v>
      </c>
      <c r="AW110" s="13" t="s">
        <v>31</v>
      </c>
      <c r="AX110" s="13" t="s">
        <v>70</v>
      </c>
      <c r="AY110" s="232" t="s">
        <v>126</v>
      </c>
    </row>
    <row r="111" s="13" customFormat="1">
      <c r="A111" s="13"/>
      <c r="B111" s="223"/>
      <c r="C111" s="224"/>
      <c r="D111" s="217" t="s">
        <v>138</v>
      </c>
      <c r="E111" s="225" t="s">
        <v>17</v>
      </c>
      <c r="F111" s="226" t="s">
        <v>304</v>
      </c>
      <c r="G111" s="224"/>
      <c r="H111" s="227">
        <v>180.63999999999999</v>
      </c>
      <c r="I111" s="224"/>
      <c r="J111" s="224"/>
      <c r="K111" s="224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138</v>
      </c>
      <c r="AU111" s="232" t="s">
        <v>80</v>
      </c>
      <c r="AV111" s="13" t="s">
        <v>80</v>
      </c>
      <c r="AW111" s="13" t="s">
        <v>31</v>
      </c>
      <c r="AX111" s="13" t="s">
        <v>70</v>
      </c>
      <c r="AY111" s="232" t="s">
        <v>126</v>
      </c>
    </row>
    <row r="112" s="14" customFormat="1">
      <c r="A112" s="14"/>
      <c r="B112" s="243"/>
      <c r="C112" s="244"/>
      <c r="D112" s="217" t="s">
        <v>138</v>
      </c>
      <c r="E112" s="245" t="s">
        <v>17</v>
      </c>
      <c r="F112" s="246" t="s">
        <v>209</v>
      </c>
      <c r="G112" s="244"/>
      <c r="H112" s="247">
        <v>675.27999999999997</v>
      </c>
      <c r="I112" s="244"/>
      <c r="J112" s="244"/>
      <c r="K112" s="244"/>
      <c r="L112" s="248"/>
      <c r="M112" s="249"/>
      <c r="N112" s="250"/>
      <c r="O112" s="250"/>
      <c r="P112" s="250"/>
      <c r="Q112" s="250"/>
      <c r="R112" s="250"/>
      <c r="S112" s="250"/>
      <c r="T112" s="251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2" t="s">
        <v>138</v>
      </c>
      <c r="AU112" s="252" t="s">
        <v>80</v>
      </c>
      <c r="AV112" s="14" t="s">
        <v>133</v>
      </c>
      <c r="AW112" s="14" t="s">
        <v>31</v>
      </c>
      <c r="AX112" s="14" t="s">
        <v>78</v>
      </c>
      <c r="AY112" s="252" t="s">
        <v>126</v>
      </c>
    </row>
    <row r="113" s="2" customFormat="1" ht="16.5" customHeight="1">
      <c r="A113" s="33"/>
      <c r="B113" s="34"/>
      <c r="C113" s="233" t="s">
        <v>156</v>
      </c>
      <c r="D113" s="233" t="s">
        <v>157</v>
      </c>
      <c r="E113" s="234" t="s">
        <v>305</v>
      </c>
      <c r="F113" s="235" t="s">
        <v>306</v>
      </c>
      <c r="G113" s="236" t="s">
        <v>202</v>
      </c>
      <c r="H113" s="237">
        <v>33.764000000000003</v>
      </c>
      <c r="I113" s="238">
        <v>1570</v>
      </c>
      <c r="J113" s="238">
        <f>ROUND(I113*H113,2)</f>
        <v>53009.480000000003</v>
      </c>
      <c r="K113" s="235" t="s">
        <v>132</v>
      </c>
      <c r="L113" s="239"/>
      <c r="M113" s="240" t="s">
        <v>17</v>
      </c>
      <c r="N113" s="241" t="s">
        <v>41</v>
      </c>
      <c r="O113" s="213">
        <v>0</v>
      </c>
      <c r="P113" s="213">
        <f>O113*H113</f>
        <v>0</v>
      </c>
      <c r="Q113" s="213">
        <v>0.20000000000000001</v>
      </c>
      <c r="R113" s="213">
        <f>Q113*H113</f>
        <v>6.7528000000000006</v>
      </c>
      <c r="S113" s="213">
        <v>0</v>
      </c>
      <c r="T113" s="214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215" t="s">
        <v>161</v>
      </c>
      <c r="AT113" s="215" t="s">
        <v>157</v>
      </c>
      <c r="AU113" s="215" t="s">
        <v>80</v>
      </c>
      <c r="AY113" s="18" t="s">
        <v>126</v>
      </c>
      <c r="BE113" s="216">
        <f>IF(N113="základní",J113,0)</f>
        <v>53009.480000000003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8" t="s">
        <v>78</v>
      </c>
      <c r="BK113" s="216">
        <f>ROUND(I113*H113,2)</f>
        <v>53009.480000000003</v>
      </c>
      <c r="BL113" s="18" t="s">
        <v>133</v>
      </c>
      <c r="BM113" s="215" t="s">
        <v>409</v>
      </c>
    </row>
    <row r="114" s="2" customFormat="1">
      <c r="A114" s="33"/>
      <c r="B114" s="34"/>
      <c r="C114" s="35"/>
      <c r="D114" s="217" t="s">
        <v>135</v>
      </c>
      <c r="E114" s="35"/>
      <c r="F114" s="218" t="s">
        <v>306</v>
      </c>
      <c r="G114" s="35"/>
      <c r="H114" s="35"/>
      <c r="I114" s="35"/>
      <c r="J114" s="35"/>
      <c r="K114" s="35"/>
      <c r="L114" s="39"/>
      <c r="M114" s="219"/>
      <c r="N114" s="220"/>
      <c r="O114" s="78"/>
      <c r="P114" s="78"/>
      <c r="Q114" s="78"/>
      <c r="R114" s="78"/>
      <c r="S114" s="78"/>
      <c r="T114" s="79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8" t="s">
        <v>135</v>
      </c>
      <c r="AU114" s="18" t="s">
        <v>80</v>
      </c>
    </row>
    <row r="115" s="13" customFormat="1">
      <c r="A115" s="13"/>
      <c r="B115" s="223"/>
      <c r="C115" s="224"/>
      <c r="D115" s="217" t="s">
        <v>138</v>
      </c>
      <c r="E115" s="225" t="s">
        <v>17</v>
      </c>
      <c r="F115" s="226" t="s">
        <v>359</v>
      </c>
      <c r="G115" s="224"/>
      <c r="H115" s="227">
        <v>24.731999999999999</v>
      </c>
      <c r="I115" s="224"/>
      <c r="J115" s="224"/>
      <c r="K115" s="224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138</v>
      </c>
      <c r="AU115" s="232" t="s">
        <v>80</v>
      </c>
      <c r="AV115" s="13" t="s">
        <v>80</v>
      </c>
      <c r="AW115" s="13" t="s">
        <v>31</v>
      </c>
      <c r="AX115" s="13" t="s">
        <v>70</v>
      </c>
      <c r="AY115" s="232" t="s">
        <v>126</v>
      </c>
    </row>
    <row r="116" s="13" customFormat="1">
      <c r="A116" s="13"/>
      <c r="B116" s="223"/>
      <c r="C116" s="224"/>
      <c r="D116" s="217" t="s">
        <v>138</v>
      </c>
      <c r="E116" s="225" t="s">
        <v>17</v>
      </c>
      <c r="F116" s="226" t="s">
        <v>360</v>
      </c>
      <c r="G116" s="224"/>
      <c r="H116" s="227">
        <v>9.032</v>
      </c>
      <c r="I116" s="224"/>
      <c r="J116" s="224"/>
      <c r="K116" s="224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138</v>
      </c>
      <c r="AU116" s="232" t="s">
        <v>80</v>
      </c>
      <c r="AV116" s="13" t="s">
        <v>80</v>
      </c>
      <c r="AW116" s="13" t="s">
        <v>31</v>
      </c>
      <c r="AX116" s="13" t="s">
        <v>70</v>
      </c>
      <c r="AY116" s="232" t="s">
        <v>126</v>
      </c>
    </row>
    <row r="117" s="14" customFormat="1">
      <c r="A117" s="14"/>
      <c r="B117" s="243"/>
      <c r="C117" s="244"/>
      <c r="D117" s="217" t="s">
        <v>138</v>
      </c>
      <c r="E117" s="245" t="s">
        <v>17</v>
      </c>
      <c r="F117" s="246" t="s">
        <v>209</v>
      </c>
      <c r="G117" s="244"/>
      <c r="H117" s="247">
        <v>33.764000000000003</v>
      </c>
      <c r="I117" s="244"/>
      <c r="J117" s="244"/>
      <c r="K117" s="244"/>
      <c r="L117" s="248"/>
      <c r="M117" s="249"/>
      <c r="N117" s="250"/>
      <c r="O117" s="250"/>
      <c r="P117" s="250"/>
      <c r="Q117" s="250"/>
      <c r="R117" s="250"/>
      <c r="S117" s="250"/>
      <c r="T117" s="251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2" t="s">
        <v>138</v>
      </c>
      <c r="AU117" s="252" t="s">
        <v>80</v>
      </c>
      <c r="AV117" s="14" t="s">
        <v>133</v>
      </c>
      <c r="AW117" s="14" t="s">
        <v>31</v>
      </c>
      <c r="AX117" s="14" t="s">
        <v>78</v>
      </c>
      <c r="AY117" s="252" t="s">
        <v>126</v>
      </c>
    </row>
    <row r="118" s="2" customFormat="1" ht="16.5" customHeight="1">
      <c r="A118" s="33"/>
      <c r="B118" s="34"/>
      <c r="C118" s="205" t="s">
        <v>166</v>
      </c>
      <c r="D118" s="205" t="s">
        <v>128</v>
      </c>
      <c r="E118" s="206" t="s">
        <v>361</v>
      </c>
      <c r="F118" s="207" t="s">
        <v>362</v>
      </c>
      <c r="G118" s="208" t="s">
        <v>202</v>
      </c>
      <c r="H118" s="209">
        <v>232.62000000000001</v>
      </c>
      <c r="I118" s="210">
        <v>466</v>
      </c>
      <c r="J118" s="210">
        <f>ROUND(I118*H118,2)</f>
        <v>108400.92</v>
      </c>
      <c r="K118" s="207" t="s">
        <v>132</v>
      </c>
      <c r="L118" s="39"/>
      <c r="M118" s="211" t="s">
        <v>17</v>
      </c>
      <c r="N118" s="212" t="s">
        <v>41</v>
      </c>
      <c r="O118" s="213">
        <v>1.196</v>
      </c>
      <c r="P118" s="213">
        <f>O118*H118</f>
        <v>278.21352000000002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215" t="s">
        <v>133</v>
      </c>
      <c r="AT118" s="215" t="s">
        <v>128</v>
      </c>
      <c r="AU118" s="215" t="s">
        <v>80</v>
      </c>
      <c r="AY118" s="18" t="s">
        <v>126</v>
      </c>
      <c r="BE118" s="216">
        <f>IF(N118="základní",J118,0)</f>
        <v>108400.92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8" t="s">
        <v>78</v>
      </c>
      <c r="BK118" s="216">
        <f>ROUND(I118*H118,2)</f>
        <v>108400.92</v>
      </c>
      <c r="BL118" s="18" t="s">
        <v>133</v>
      </c>
      <c r="BM118" s="215" t="s">
        <v>410</v>
      </c>
    </row>
    <row r="119" s="2" customFormat="1">
      <c r="A119" s="33"/>
      <c r="B119" s="34"/>
      <c r="C119" s="35"/>
      <c r="D119" s="217" t="s">
        <v>135</v>
      </c>
      <c r="E119" s="35"/>
      <c r="F119" s="218" t="s">
        <v>362</v>
      </c>
      <c r="G119" s="35"/>
      <c r="H119" s="35"/>
      <c r="I119" s="35"/>
      <c r="J119" s="35"/>
      <c r="K119" s="35"/>
      <c r="L119" s="39"/>
      <c r="M119" s="219"/>
      <c r="N119" s="220"/>
      <c r="O119" s="78"/>
      <c r="P119" s="78"/>
      <c r="Q119" s="78"/>
      <c r="R119" s="78"/>
      <c r="S119" s="78"/>
      <c r="T119" s="79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8" t="s">
        <v>135</v>
      </c>
      <c r="AU119" s="18" t="s">
        <v>80</v>
      </c>
    </row>
    <row r="120" s="2" customFormat="1">
      <c r="A120" s="33"/>
      <c r="B120" s="34"/>
      <c r="C120" s="35"/>
      <c r="D120" s="221" t="s">
        <v>136</v>
      </c>
      <c r="E120" s="35"/>
      <c r="F120" s="222" t="s">
        <v>364</v>
      </c>
      <c r="G120" s="35"/>
      <c r="H120" s="35"/>
      <c r="I120" s="35"/>
      <c r="J120" s="35"/>
      <c r="K120" s="35"/>
      <c r="L120" s="39"/>
      <c r="M120" s="219"/>
      <c r="N120" s="220"/>
      <c r="O120" s="78"/>
      <c r="P120" s="78"/>
      <c r="Q120" s="78"/>
      <c r="R120" s="78"/>
      <c r="S120" s="78"/>
      <c r="T120" s="79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136</v>
      </c>
      <c r="AU120" s="18" t="s">
        <v>80</v>
      </c>
    </row>
    <row r="121" s="15" customFormat="1">
      <c r="A121" s="15"/>
      <c r="B121" s="257"/>
      <c r="C121" s="258"/>
      <c r="D121" s="217" t="s">
        <v>138</v>
      </c>
      <c r="E121" s="259" t="s">
        <v>17</v>
      </c>
      <c r="F121" s="260" t="s">
        <v>411</v>
      </c>
      <c r="G121" s="258"/>
      <c r="H121" s="259" t="s">
        <v>17</v>
      </c>
      <c r="I121" s="258"/>
      <c r="J121" s="258"/>
      <c r="K121" s="258"/>
      <c r="L121" s="261"/>
      <c r="M121" s="262"/>
      <c r="N121" s="263"/>
      <c r="O121" s="263"/>
      <c r="P121" s="263"/>
      <c r="Q121" s="263"/>
      <c r="R121" s="263"/>
      <c r="S121" s="263"/>
      <c r="T121" s="264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65" t="s">
        <v>138</v>
      </c>
      <c r="AU121" s="265" t="s">
        <v>80</v>
      </c>
      <c r="AV121" s="15" t="s">
        <v>78</v>
      </c>
      <c r="AW121" s="15" t="s">
        <v>31</v>
      </c>
      <c r="AX121" s="15" t="s">
        <v>70</v>
      </c>
      <c r="AY121" s="265" t="s">
        <v>126</v>
      </c>
    </row>
    <row r="122" s="13" customFormat="1">
      <c r="A122" s="13"/>
      <c r="B122" s="223"/>
      <c r="C122" s="224"/>
      <c r="D122" s="217" t="s">
        <v>138</v>
      </c>
      <c r="E122" s="225" t="s">
        <v>17</v>
      </c>
      <c r="F122" s="226" t="s">
        <v>412</v>
      </c>
      <c r="G122" s="224"/>
      <c r="H122" s="227">
        <v>164.88</v>
      </c>
      <c r="I122" s="224"/>
      <c r="J122" s="224"/>
      <c r="K122" s="224"/>
      <c r="L122" s="228"/>
      <c r="M122" s="229"/>
      <c r="N122" s="230"/>
      <c r="O122" s="230"/>
      <c r="P122" s="230"/>
      <c r="Q122" s="230"/>
      <c r="R122" s="230"/>
      <c r="S122" s="230"/>
      <c r="T122" s="23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2" t="s">
        <v>138</v>
      </c>
      <c r="AU122" s="232" t="s">
        <v>80</v>
      </c>
      <c r="AV122" s="13" t="s">
        <v>80</v>
      </c>
      <c r="AW122" s="13" t="s">
        <v>31</v>
      </c>
      <c r="AX122" s="13" t="s">
        <v>70</v>
      </c>
      <c r="AY122" s="232" t="s">
        <v>126</v>
      </c>
    </row>
    <row r="123" s="13" customFormat="1">
      <c r="A123" s="13"/>
      <c r="B123" s="223"/>
      <c r="C123" s="224"/>
      <c r="D123" s="217" t="s">
        <v>138</v>
      </c>
      <c r="E123" s="225" t="s">
        <v>17</v>
      </c>
      <c r="F123" s="226" t="s">
        <v>413</v>
      </c>
      <c r="G123" s="224"/>
      <c r="H123" s="227">
        <v>67.739999999999995</v>
      </c>
      <c r="I123" s="224"/>
      <c r="J123" s="224"/>
      <c r="K123" s="224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138</v>
      </c>
      <c r="AU123" s="232" t="s">
        <v>80</v>
      </c>
      <c r="AV123" s="13" t="s">
        <v>80</v>
      </c>
      <c r="AW123" s="13" t="s">
        <v>31</v>
      </c>
      <c r="AX123" s="13" t="s">
        <v>70</v>
      </c>
      <c r="AY123" s="232" t="s">
        <v>126</v>
      </c>
    </row>
    <row r="124" s="14" customFormat="1">
      <c r="A124" s="14"/>
      <c r="B124" s="243"/>
      <c r="C124" s="244"/>
      <c r="D124" s="217" t="s">
        <v>138</v>
      </c>
      <c r="E124" s="245" t="s">
        <v>17</v>
      </c>
      <c r="F124" s="246" t="s">
        <v>209</v>
      </c>
      <c r="G124" s="244"/>
      <c r="H124" s="247">
        <v>232.62000000000001</v>
      </c>
      <c r="I124" s="244"/>
      <c r="J124" s="244"/>
      <c r="K124" s="244"/>
      <c r="L124" s="248"/>
      <c r="M124" s="249"/>
      <c r="N124" s="250"/>
      <c r="O124" s="250"/>
      <c r="P124" s="250"/>
      <c r="Q124" s="250"/>
      <c r="R124" s="250"/>
      <c r="S124" s="250"/>
      <c r="T124" s="251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2" t="s">
        <v>138</v>
      </c>
      <c r="AU124" s="252" t="s">
        <v>80</v>
      </c>
      <c r="AV124" s="14" t="s">
        <v>133</v>
      </c>
      <c r="AW124" s="14" t="s">
        <v>31</v>
      </c>
      <c r="AX124" s="14" t="s">
        <v>78</v>
      </c>
      <c r="AY124" s="252" t="s">
        <v>126</v>
      </c>
    </row>
    <row r="125" s="2" customFormat="1" ht="16.5" customHeight="1">
      <c r="A125" s="33"/>
      <c r="B125" s="34"/>
      <c r="C125" s="205" t="s">
        <v>172</v>
      </c>
      <c r="D125" s="205" t="s">
        <v>128</v>
      </c>
      <c r="E125" s="206" t="s">
        <v>310</v>
      </c>
      <c r="F125" s="207" t="s">
        <v>311</v>
      </c>
      <c r="G125" s="208" t="s">
        <v>202</v>
      </c>
      <c r="H125" s="209">
        <v>232.62000000000001</v>
      </c>
      <c r="I125" s="210">
        <v>389</v>
      </c>
      <c r="J125" s="210">
        <f>ROUND(I125*H125,2)</f>
        <v>90489.179999999993</v>
      </c>
      <c r="K125" s="207" t="s">
        <v>132</v>
      </c>
      <c r="L125" s="39"/>
      <c r="M125" s="211" t="s">
        <v>17</v>
      </c>
      <c r="N125" s="212" t="s">
        <v>41</v>
      </c>
      <c r="O125" s="213">
        <v>0.45200000000000001</v>
      </c>
      <c r="P125" s="213">
        <f>O125*H125</f>
        <v>105.14424000000001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5" t="s">
        <v>133</v>
      </c>
      <c r="AT125" s="215" t="s">
        <v>128</v>
      </c>
      <c r="AU125" s="215" t="s">
        <v>80</v>
      </c>
      <c r="AY125" s="18" t="s">
        <v>126</v>
      </c>
      <c r="BE125" s="216">
        <f>IF(N125="základní",J125,0)</f>
        <v>90489.179999999993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8" t="s">
        <v>78</v>
      </c>
      <c r="BK125" s="216">
        <f>ROUND(I125*H125,2)</f>
        <v>90489.179999999993</v>
      </c>
      <c r="BL125" s="18" t="s">
        <v>133</v>
      </c>
      <c r="BM125" s="215" t="s">
        <v>414</v>
      </c>
    </row>
    <row r="126" s="2" customFormat="1">
      <c r="A126" s="33"/>
      <c r="B126" s="34"/>
      <c r="C126" s="35"/>
      <c r="D126" s="217" t="s">
        <v>135</v>
      </c>
      <c r="E126" s="35"/>
      <c r="F126" s="218" t="s">
        <v>311</v>
      </c>
      <c r="G126" s="35"/>
      <c r="H126" s="35"/>
      <c r="I126" s="35"/>
      <c r="J126" s="35"/>
      <c r="K126" s="35"/>
      <c r="L126" s="39"/>
      <c r="M126" s="219"/>
      <c r="N126" s="220"/>
      <c r="O126" s="78"/>
      <c r="P126" s="78"/>
      <c r="Q126" s="78"/>
      <c r="R126" s="78"/>
      <c r="S126" s="78"/>
      <c r="T126" s="79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135</v>
      </c>
      <c r="AU126" s="18" t="s">
        <v>80</v>
      </c>
    </row>
    <row r="127" s="2" customFormat="1">
      <c r="A127" s="33"/>
      <c r="B127" s="34"/>
      <c r="C127" s="35"/>
      <c r="D127" s="221" t="s">
        <v>136</v>
      </c>
      <c r="E127" s="35"/>
      <c r="F127" s="222" t="s">
        <v>313</v>
      </c>
      <c r="G127" s="35"/>
      <c r="H127" s="35"/>
      <c r="I127" s="35"/>
      <c r="J127" s="35"/>
      <c r="K127" s="35"/>
      <c r="L127" s="39"/>
      <c r="M127" s="219"/>
      <c r="N127" s="220"/>
      <c r="O127" s="78"/>
      <c r="P127" s="78"/>
      <c r="Q127" s="78"/>
      <c r="R127" s="78"/>
      <c r="S127" s="78"/>
      <c r="T127" s="79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136</v>
      </c>
      <c r="AU127" s="18" t="s">
        <v>80</v>
      </c>
    </row>
    <row r="128" s="13" customFormat="1">
      <c r="A128" s="13"/>
      <c r="B128" s="223"/>
      <c r="C128" s="224"/>
      <c r="D128" s="217" t="s">
        <v>138</v>
      </c>
      <c r="E128" s="225" t="s">
        <v>17</v>
      </c>
      <c r="F128" s="226" t="s">
        <v>415</v>
      </c>
      <c r="G128" s="224"/>
      <c r="H128" s="227">
        <v>232.62000000000001</v>
      </c>
      <c r="I128" s="224"/>
      <c r="J128" s="224"/>
      <c r="K128" s="224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138</v>
      </c>
      <c r="AU128" s="232" t="s">
        <v>80</v>
      </c>
      <c r="AV128" s="13" t="s">
        <v>80</v>
      </c>
      <c r="AW128" s="13" t="s">
        <v>31</v>
      </c>
      <c r="AX128" s="13" t="s">
        <v>78</v>
      </c>
      <c r="AY128" s="232" t="s">
        <v>126</v>
      </c>
    </row>
    <row r="129" s="2" customFormat="1" ht="16.5" customHeight="1">
      <c r="A129" s="33"/>
      <c r="B129" s="34"/>
      <c r="C129" s="205" t="s">
        <v>161</v>
      </c>
      <c r="D129" s="205" t="s">
        <v>128</v>
      </c>
      <c r="E129" s="206" t="s">
        <v>318</v>
      </c>
      <c r="F129" s="207" t="s">
        <v>319</v>
      </c>
      <c r="G129" s="208" t="s">
        <v>202</v>
      </c>
      <c r="H129" s="209">
        <v>232.62000000000001</v>
      </c>
      <c r="I129" s="210">
        <v>23.5</v>
      </c>
      <c r="J129" s="210">
        <f>ROUND(I129*H129,2)</f>
        <v>5466.5699999999997</v>
      </c>
      <c r="K129" s="207" t="s">
        <v>132</v>
      </c>
      <c r="L129" s="39"/>
      <c r="M129" s="211" t="s">
        <v>17</v>
      </c>
      <c r="N129" s="212" t="s">
        <v>41</v>
      </c>
      <c r="O129" s="213">
        <v>0.028000000000000001</v>
      </c>
      <c r="P129" s="213">
        <f>O129*H129</f>
        <v>6.5133600000000005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5" t="s">
        <v>133</v>
      </c>
      <c r="AT129" s="215" t="s">
        <v>128</v>
      </c>
      <c r="AU129" s="215" t="s">
        <v>80</v>
      </c>
      <c r="AY129" s="18" t="s">
        <v>126</v>
      </c>
      <c r="BE129" s="216">
        <f>IF(N129="základní",J129,0)</f>
        <v>5466.5699999999997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8" t="s">
        <v>78</v>
      </c>
      <c r="BK129" s="216">
        <f>ROUND(I129*H129,2)</f>
        <v>5466.5699999999997</v>
      </c>
      <c r="BL129" s="18" t="s">
        <v>133</v>
      </c>
      <c r="BM129" s="215" t="s">
        <v>416</v>
      </c>
    </row>
    <row r="130" s="2" customFormat="1">
      <c r="A130" s="33"/>
      <c r="B130" s="34"/>
      <c r="C130" s="35"/>
      <c r="D130" s="217" t="s">
        <v>135</v>
      </c>
      <c r="E130" s="35"/>
      <c r="F130" s="218" t="s">
        <v>319</v>
      </c>
      <c r="G130" s="35"/>
      <c r="H130" s="35"/>
      <c r="I130" s="35"/>
      <c r="J130" s="35"/>
      <c r="K130" s="35"/>
      <c r="L130" s="39"/>
      <c r="M130" s="219"/>
      <c r="N130" s="220"/>
      <c r="O130" s="78"/>
      <c r="P130" s="78"/>
      <c r="Q130" s="78"/>
      <c r="R130" s="78"/>
      <c r="S130" s="78"/>
      <c r="T130" s="79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135</v>
      </c>
      <c r="AU130" s="18" t="s">
        <v>80</v>
      </c>
    </row>
    <row r="131" s="2" customFormat="1">
      <c r="A131" s="33"/>
      <c r="B131" s="34"/>
      <c r="C131" s="35"/>
      <c r="D131" s="221" t="s">
        <v>136</v>
      </c>
      <c r="E131" s="35"/>
      <c r="F131" s="222" t="s">
        <v>321</v>
      </c>
      <c r="G131" s="35"/>
      <c r="H131" s="35"/>
      <c r="I131" s="35"/>
      <c r="J131" s="35"/>
      <c r="K131" s="35"/>
      <c r="L131" s="39"/>
      <c r="M131" s="219"/>
      <c r="N131" s="220"/>
      <c r="O131" s="78"/>
      <c r="P131" s="78"/>
      <c r="Q131" s="78"/>
      <c r="R131" s="78"/>
      <c r="S131" s="78"/>
      <c r="T131" s="79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136</v>
      </c>
      <c r="AU131" s="18" t="s">
        <v>80</v>
      </c>
    </row>
    <row r="132" s="13" customFormat="1">
      <c r="A132" s="13"/>
      <c r="B132" s="223"/>
      <c r="C132" s="224"/>
      <c r="D132" s="217" t="s">
        <v>138</v>
      </c>
      <c r="E132" s="225" t="s">
        <v>17</v>
      </c>
      <c r="F132" s="226" t="s">
        <v>417</v>
      </c>
      <c r="G132" s="224"/>
      <c r="H132" s="227">
        <v>232.62000000000001</v>
      </c>
      <c r="I132" s="224"/>
      <c r="J132" s="224"/>
      <c r="K132" s="224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138</v>
      </c>
      <c r="AU132" s="232" t="s">
        <v>80</v>
      </c>
      <c r="AV132" s="13" t="s">
        <v>80</v>
      </c>
      <c r="AW132" s="13" t="s">
        <v>31</v>
      </c>
      <c r="AX132" s="13" t="s">
        <v>78</v>
      </c>
      <c r="AY132" s="232" t="s">
        <v>126</v>
      </c>
    </row>
    <row r="133" s="2" customFormat="1" ht="16.5" customHeight="1">
      <c r="A133" s="33"/>
      <c r="B133" s="34"/>
      <c r="C133" s="205" t="s">
        <v>184</v>
      </c>
      <c r="D133" s="205" t="s">
        <v>128</v>
      </c>
      <c r="E133" s="206" t="s">
        <v>372</v>
      </c>
      <c r="F133" s="207" t="s">
        <v>373</v>
      </c>
      <c r="G133" s="208" t="s">
        <v>231</v>
      </c>
      <c r="H133" s="209">
        <v>125</v>
      </c>
      <c r="I133" s="210">
        <v>55.899999999999999</v>
      </c>
      <c r="J133" s="210">
        <f>ROUND(I133*H133,2)</f>
        <v>6987.5</v>
      </c>
      <c r="K133" s="207" t="s">
        <v>17</v>
      </c>
      <c r="L133" s="39"/>
      <c r="M133" s="211" t="s">
        <v>17</v>
      </c>
      <c r="N133" s="212" t="s">
        <v>41</v>
      </c>
      <c r="O133" s="213">
        <v>0.16200000000000001</v>
      </c>
      <c r="P133" s="213">
        <f>O133*H133</f>
        <v>20.25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5" t="s">
        <v>133</v>
      </c>
      <c r="AT133" s="215" t="s">
        <v>128</v>
      </c>
      <c r="AU133" s="215" t="s">
        <v>80</v>
      </c>
      <c r="AY133" s="18" t="s">
        <v>126</v>
      </c>
      <c r="BE133" s="216">
        <f>IF(N133="základní",J133,0)</f>
        <v>6987.5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8" t="s">
        <v>78</v>
      </c>
      <c r="BK133" s="216">
        <f>ROUND(I133*H133,2)</f>
        <v>6987.5</v>
      </c>
      <c r="BL133" s="18" t="s">
        <v>133</v>
      </c>
      <c r="BM133" s="215" t="s">
        <v>418</v>
      </c>
    </row>
    <row r="134" s="2" customFormat="1">
      <c r="A134" s="33"/>
      <c r="B134" s="34"/>
      <c r="C134" s="35"/>
      <c r="D134" s="217" t="s">
        <v>135</v>
      </c>
      <c r="E134" s="35"/>
      <c r="F134" s="218" t="s">
        <v>373</v>
      </c>
      <c r="G134" s="35"/>
      <c r="H134" s="35"/>
      <c r="I134" s="35"/>
      <c r="J134" s="35"/>
      <c r="K134" s="35"/>
      <c r="L134" s="39"/>
      <c r="M134" s="219"/>
      <c r="N134" s="220"/>
      <c r="O134" s="78"/>
      <c r="P134" s="78"/>
      <c r="Q134" s="78"/>
      <c r="R134" s="78"/>
      <c r="S134" s="78"/>
      <c r="T134" s="79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135</v>
      </c>
      <c r="AU134" s="18" t="s">
        <v>80</v>
      </c>
    </row>
    <row r="135" s="2" customFormat="1">
      <c r="A135" s="33"/>
      <c r="B135" s="34"/>
      <c r="C135" s="35"/>
      <c r="D135" s="217" t="s">
        <v>163</v>
      </c>
      <c r="E135" s="35"/>
      <c r="F135" s="242" t="s">
        <v>375</v>
      </c>
      <c r="G135" s="35"/>
      <c r="H135" s="35"/>
      <c r="I135" s="35"/>
      <c r="J135" s="35"/>
      <c r="K135" s="35"/>
      <c r="L135" s="39"/>
      <c r="M135" s="219"/>
      <c r="N135" s="220"/>
      <c r="O135" s="78"/>
      <c r="P135" s="78"/>
      <c r="Q135" s="78"/>
      <c r="R135" s="78"/>
      <c r="S135" s="78"/>
      <c r="T135" s="79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163</v>
      </c>
      <c r="AU135" s="18" t="s">
        <v>80</v>
      </c>
    </row>
    <row r="136" s="13" customFormat="1">
      <c r="A136" s="13"/>
      <c r="B136" s="223"/>
      <c r="C136" s="224"/>
      <c r="D136" s="217" t="s">
        <v>138</v>
      </c>
      <c r="E136" s="225" t="s">
        <v>17</v>
      </c>
      <c r="F136" s="226" t="s">
        <v>376</v>
      </c>
      <c r="G136" s="224"/>
      <c r="H136" s="227">
        <v>125.15000000000001</v>
      </c>
      <c r="I136" s="224"/>
      <c r="J136" s="224"/>
      <c r="K136" s="224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138</v>
      </c>
      <c r="AU136" s="232" t="s">
        <v>80</v>
      </c>
      <c r="AV136" s="13" t="s">
        <v>80</v>
      </c>
      <c r="AW136" s="13" t="s">
        <v>31</v>
      </c>
      <c r="AX136" s="13" t="s">
        <v>70</v>
      </c>
      <c r="AY136" s="232" t="s">
        <v>126</v>
      </c>
    </row>
    <row r="137" s="14" customFormat="1">
      <c r="A137" s="14"/>
      <c r="B137" s="243"/>
      <c r="C137" s="244"/>
      <c r="D137" s="217" t="s">
        <v>138</v>
      </c>
      <c r="E137" s="245" t="s">
        <v>17</v>
      </c>
      <c r="F137" s="246" t="s">
        <v>209</v>
      </c>
      <c r="G137" s="244"/>
      <c r="H137" s="247">
        <v>125.15000000000001</v>
      </c>
      <c r="I137" s="244"/>
      <c r="J137" s="244"/>
      <c r="K137" s="244"/>
      <c r="L137" s="248"/>
      <c r="M137" s="249"/>
      <c r="N137" s="250"/>
      <c r="O137" s="250"/>
      <c r="P137" s="250"/>
      <c r="Q137" s="250"/>
      <c r="R137" s="250"/>
      <c r="S137" s="250"/>
      <c r="T137" s="25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2" t="s">
        <v>138</v>
      </c>
      <c r="AU137" s="252" t="s">
        <v>80</v>
      </c>
      <c r="AV137" s="14" t="s">
        <v>133</v>
      </c>
      <c r="AW137" s="14" t="s">
        <v>31</v>
      </c>
      <c r="AX137" s="14" t="s">
        <v>70</v>
      </c>
      <c r="AY137" s="252" t="s">
        <v>126</v>
      </c>
    </row>
    <row r="138" s="13" customFormat="1">
      <c r="A138" s="13"/>
      <c r="B138" s="223"/>
      <c r="C138" s="224"/>
      <c r="D138" s="217" t="s">
        <v>138</v>
      </c>
      <c r="E138" s="225" t="s">
        <v>17</v>
      </c>
      <c r="F138" s="226" t="s">
        <v>377</v>
      </c>
      <c r="G138" s="224"/>
      <c r="H138" s="227">
        <v>125</v>
      </c>
      <c r="I138" s="224"/>
      <c r="J138" s="224"/>
      <c r="K138" s="224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138</v>
      </c>
      <c r="AU138" s="232" t="s">
        <v>80</v>
      </c>
      <c r="AV138" s="13" t="s">
        <v>80</v>
      </c>
      <c r="AW138" s="13" t="s">
        <v>31</v>
      </c>
      <c r="AX138" s="13" t="s">
        <v>70</v>
      </c>
      <c r="AY138" s="232" t="s">
        <v>126</v>
      </c>
    </row>
    <row r="139" s="14" customFormat="1">
      <c r="A139" s="14"/>
      <c r="B139" s="243"/>
      <c r="C139" s="244"/>
      <c r="D139" s="217" t="s">
        <v>138</v>
      </c>
      <c r="E139" s="245" t="s">
        <v>17</v>
      </c>
      <c r="F139" s="246" t="s">
        <v>209</v>
      </c>
      <c r="G139" s="244"/>
      <c r="H139" s="247">
        <v>125</v>
      </c>
      <c r="I139" s="244"/>
      <c r="J139" s="244"/>
      <c r="K139" s="244"/>
      <c r="L139" s="248"/>
      <c r="M139" s="249"/>
      <c r="N139" s="250"/>
      <c r="O139" s="250"/>
      <c r="P139" s="250"/>
      <c r="Q139" s="250"/>
      <c r="R139" s="250"/>
      <c r="S139" s="250"/>
      <c r="T139" s="25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2" t="s">
        <v>138</v>
      </c>
      <c r="AU139" s="252" t="s">
        <v>80</v>
      </c>
      <c r="AV139" s="14" t="s">
        <v>133</v>
      </c>
      <c r="AW139" s="14" t="s">
        <v>31</v>
      </c>
      <c r="AX139" s="14" t="s">
        <v>78</v>
      </c>
      <c r="AY139" s="252" t="s">
        <v>126</v>
      </c>
    </row>
    <row r="140" s="2" customFormat="1" ht="16.5" customHeight="1">
      <c r="A140" s="33"/>
      <c r="B140" s="34"/>
      <c r="C140" s="233" t="s">
        <v>191</v>
      </c>
      <c r="D140" s="233" t="s">
        <v>157</v>
      </c>
      <c r="E140" s="234" t="s">
        <v>378</v>
      </c>
      <c r="F140" s="235" t="s">
        <v>379</v>
      </c>
      <c r="G140" s="236" t="s">
        <v>231</v>
      </c>
      <c r="H140" s="237">
        <v>125</v>
      </c>
      <c r="I140" s="238">
        <v>80</v>
      </c>
      <c r="J140" s="238">
        <f>ROUND(I140*H140,2)</f>
        <v>10000</v>
      </c>
      <c r="K140" s="235" t="s">
        <v>17</v>
      </c>
      <c r="L140" s="239"/>
      <c r="M140" s="240" t="s">
        <v>17</v>
      </c>
      <c r="N140" s="241" t="s">
        <v>41</v>
      </c>
      <c r="O140" s="213">
        <v>0</v>
      </c>
      <c r="P140" s="213">
        <f>O140*H140</f>
        <v>0</v>
      </c>
      <c r="Q140" s="213">
        <v>0.01</v>
      </c>
      <c r="R140" s="213">
        <f>Q140*H140</f>
        <v>1.25</v>
      </c>
      <c r="S140" s="213">
        <v>0</v>
      </c>
      <c r="T140" s="214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5" t="s">
        <v>161</v>
      </c>
      <c r="AT140" s="215" t="s">
        <v>157</v>
      </c>
      <c r="AU140" s="215" t="s">
        <v>80</v>
      </c>
      <c r="AY140" s="18" t="s">
        <v>126</v>
      </c>
      <c r="BE140" s="216">
        <f>IF(N140="základní",J140,0)</f>
        <v>10000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8" t="s">
        <v>78</v>
      </c>
      <c r="BK140" s="216">
        <f>ROUND(I140*H140,2)</f>
        <v>10000</v>
      </c>
      <c r="BL140" s="18" t="s">
        <v>133</v>
      </c>
      <c r="BM140" s="215" t="s">
        <v>419</v>
      </c>
    </row>
    <row r="141" s="2" customFormat="1">
      <c r="A141" s="33"/>
      <c r="B141" s="34"/>
      <c r="C141" s="35"/>
      <c r="D141" s="217" t="s">
        <v>135</v>
      </c>
      <c r="E141" s="35"/>
      <c r="F141" s="218" t="s">
        <v>379</v>
      </c>
      <c r="G141" s="35"/>
      <c r="H141" s="35"/>
      <c r="I141" s="35"/>
      <c r="J141" s="35"/>
      <c r="K141" s="35"/>
      <c r="L141" s="39"/>
      <c r="M141" s="219"/>
      <c r="N141" s="220"/>
      <c r="O141" s="78"/>
      <c r="P141" s="78"/>
      <c r="Q141" s="78"/>
      <c r="R141" s="78"/>
      <c r="S141" s="78"/>
      <c r="T141" s="79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135</v>
      </c>
      <c r="AU141" s="18" t="s">
        <v>80</v>
      </c>
    </row>
    <row r="142" s="12" customFormat="1" ht="22.8" customHeight="1">
      <c r="A142" s="12"/>
      <c r="B142" s="190"/>
      <c r="C142" s="191"/>
      <c r="D142" s="192" t="s">
        <v>69</v>
      </c>
      <c r="E142" s="203" t="s">
        <v>145</v>
      </c>
      <c r="F142" s="203" t="s">
        <v>190</v>
      </c>
      <c r="G142" s="191"/>
      <c r="H142" s="191"/>
      <c r="I142" s="191"/>
      <c r="J142" s="204">
        <f>BK142</f>
        <v>20000</v>
      </c>
      <c r="K142" s="191"/>
      <c r="L142" s="195"/>
      <c r="M142" s="196"/>
      <c r="N142" s="197"/>
      <c r="O142" s="197"/>
      <c r="P142" s="198">
        <f>SUM(P143:P144)</f>
        <v>0.66500000000000004</v>
      </c>
      <c r="Q142" s="197"/>
      <c r="R142" s="198">
        <f>SUM(R143:R144)</f>
        <v>0.00123</v>
      </c>
      <c r="S142" s="197"/>
      <c r="T142" s="199">
        <f>SUM(T143:T144)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0" t="s">
        <v>78</v>
      </c>
      <c r="AT142" s="201" t="s">
        <v>69</v>
      </c>
      <c r="AU142" s="201" t="s">
        <v>78</v>
      </c>
      <c r="AY142" s="200" t="s">
        <v>126</v>
      </c>
      <c r="BK142" s="202">
        <f>SUM(BK143:BK144)</f>
        <v>20000</v>
      </c>
    </row>
    <row r="143" s="2" customFormat="1" ht="16.5" customHeight="1">
      <c r="A143" s="33"/>
      <c r="B143" s="34"/>
      <c r="C143" s="205" t="s">
        <v>199</v>
      </c>
      <c r="D143" s="205" t="s">
        <v>128</v>
      </c>
      <c r="E143" s="206" t="s">
        <v>381</v>
      </c>
      <c r="F143" s="207" t="s">
        <v>382</v>
      </c>
      <c r="G143" s="208" t="s">
        <v>383</v>
      </c>
      <c r="H143" s="209">
        <v>1</v>
      </c>
      <c r="I143" s="210">
        <v>20000</v>
      </c>
      <c r="J143" s="210">
        <f>ROUND(I143*H143,2)</f>
        <v>20000</v>
      </c>
      <c r="K143" s="207" t="s">
        <v>17</v>
      </c>
      <c r="L143" s="39"/>
      <c r="M143" s="211" t="s">
        <v>17</v>
      </c>
      <c r="N143" s="212" t="s">
        <v>41</v>
      </c>
      <c r="O143" s="213">
        <v>0.66500000000000004</v>
      </c>
      <c r="P143" s="213">
        <f>O143*H143</f>
        <v>0.66500000000000004</v>
      </c>
      <c r="Q143" s="213">
        <v>0.00123</v>
      </c>
      <c r="R143" s="213">
        <f>Q143*H143</f>
        <v>0.00123</v>
      </c>
      <c r="S143" s="213">
        <v>0</v>
      </c>
      <c r="T143" s="214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5" t="s">
        <v>133</v>
      </c>
      <c r="AT143" s="215" t="s">
        <v>128</v>
      </c>
      <c r="AU143" s="215" t="s">
        <v>80</v>
      </c>
      <c r="AY143" s="18" t="s">
        <v>126</v>
      </c>
      <c r="BE143" s="216">
        <f>IF(N143="základní",J143,0)</f>
        <v>20000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8" t="s">
        <v>78</v>
      </c>
      <c r="BK143" s="216">
        <f>ROUND(I143*H143,2)</f>
        <v>20000</v>
      </c>
      <c r="BL143" s="18" t="s">
        <v>133</v>
      </c>
      <c r="BM143" s="215" t="s">
        <v>420</v>
      </c>
    </row>
    <row r="144" s="2" customFormat="1">
      <c r="A144" s="33"/>
      <c r="B144" s="34"/>
      <c r="C144" s="35"/>
      <c r="D144" s="217" t="s">
        <v>135</v>
      </c>
      <c r="E144" s="35"/>
      <c r="F144" s="218" t="s">
        <v>382</v>
      </c>
      <c r="G144" s="35"/>
      <c r="H144" s="35"/>
      <c r="I144" s="35"/>
      <c r="J144" s="35"/>
      <c r="K144" s="35"/>
      <c r="L144" s="39"/>
      <c r="M144" s="219"/>
      <c r="N144" s="220"/>
      <c r="O144" s="78"/>
      <c r="P144" s="78"/>
      <c r="Q144" s="78"/>
      <c r="R144" s="78"/>
      <c r="S144" s="78"/>
      <c r="T144" s="79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135</v>
      </c>
      <c r="AU144" s="18" t="s">
        <v>80</v>
      </c>
    </row>
    <row r="145" s="12" customFormat="1" ht="22.8" customHeight="1">
      <c r="A145" s="12"/>
      <c r="B145" s="190"/>
      <c r="C145" s="191"/>
      <c r="D145" s="192" t="s">
        <v>69</v>
      </c>
      <c r="E145" s="203" t="s">
        <v>220</v>
      </c>
      <c r="F145" s="203" t="s">
        <v>221</v>
      </c>
      <c r="G145" s="191"/>
      <c r="H145" s="191"/>
      <c r="I145" s="191"/>
      <c r="J145" s="204">
        <f>BK145</f>
        <v>8671.3199999999997</v>
      </c>
      <c r="K145" s="191"/>
      <c r="L145" s="195"/>
      <c r="M145" s="196"/>
      <c r="N145" s="197"/>
      <c r="O145" s="197"/>
      <c r="P145" s="198">
        <f>SUM(P146:P148)</f>
        <v>16.082087000000001</v>
      </c>
      <c r="Q145" s="197"/>
      <c r="R145" s="198">
        <f>SUM(R146:R148)</f>
        <v>0</v>
      </c>
      <c r="S145" s="197"/>
      <c r="T145" s="199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78</v>
      </c>
      <c r="AT145" s="201" t="s">
        <v>69</v>
      </c>
      <c r="AU145" s="201" t="s">
        <v>78</v>
      </c>
      <c r="AY145" s="200" t="s">
        <v>126</v>
      </c>
      <c r="BK145" s="202">
        <f>SUM(BK146:BK148)</f>
        <v>8671.3199999999997</v>
      </c>
    </row>
    <row r="146" s="2" customFormat="1" ht="16.5" customHeight="1">
      <c r="A146" s="33"/>
      <c r="B146" s="34"/>
      <c r="C146" s="205" t="s">
        <v>210</v>
      </c>
      <c r="D146" s="205" t="s">
        <v>128</v>
      </c>
      <c r="E146" s="206" t="s">
        <v>223</v>
      </c>
      <c r="F146" s="207" t="s">
        <v>224</v>
      </c>
      <c r="G146" s="208" t="s">
        <v>225</v>
      </c>
      <c r="H146" s="209">
        <v>8.0289999999999999</v>
      </c>
      <c r="I146" s="210">
        <v>1080</v>
      </c>
      <c r="J146" s="210">
        <f>ROUND(I146*H146,2)</f>
        <v>8671.3199999999997</v>
      </c>
      <c r="K146" s="207" t="s">
        <v>421</v>
      </c>
      <c r="L146" s="39"/>
      <c r="M146" s="211" t="s">
        <v>17</v>
      </c>
      <c r="N146" s="212" t="s">
        <v>41</v>
      </c>
      <c r="O146" s="213">
        <v>2.0030000000000001</v>
      </c>
      <c r="P146" s="213">
        <f>O146*H146</f>
        <v>16.082087000000001</v>
      </c>
      <c r="Q146" s="213">
        <v>0</v>
      </c>
      <c r="R146" s="213">
        <f>Q146*H146</f>
        <v>0</v>
      </c>
      <c r="S146" s="213">
        <v>0</v>
      </c>
      <c r="T146" s="214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5" t="s">
        <v>133</v>
      </c>
      <c r="AT146" s="215" t="s">
        <v>128</v>
      </c>
      <c r="AU146" s="215" t="s">
        <v>80</v>
      </c>
      <c r="AY146" s="18" t="s">
        <v>126</v>
      </c>
      <c r="BE146" s="216">
        <f>IF(N146="základní",J146,0)</f>
        <v>8671.3199999999997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8" t="s">
        <v>78</v>
      </c>
      <c r="BK146" s="216">
        <f>ROUND(I146*H146,2)</f>
        <v>8671.3199999999997</v>
      </c>
      <c r="BL146" s="18" t="s">
        <v>133</v>
      </c>
      <c r="BM146" s="215" t="s">
        <v>422</v>
      </c>
    </row>
    <row r="147" s="2" customFormat="1">
      <c r="A147" s="33"/>
      <c r="B147" s="34"/>
      <c r="C147" s="35"/>
      <c r="D147" s="217" t="s">
        <v>135</v>
      </c>
      <c r="E147" s="35"/>
      <c r="F147" s="218" t="s">
        <v>224</v>
      </c>
      <c r="G147" s="35"/>
      <c r="H147" s="35"/>
      <c r="I147" s="35"/>
      <c r="J147" s="35"/>
      <c r="K147" s="35"/>
      <c r="L147" s="39"/>
      <c r="M147" s="219"/>
      <c r="N147" s="220"/>
      <c r="O147" s="78"/>
      <c r="P147" s="78"/>
      <c r="Q147" s="78"/>
      <c r="R147" s="78"/>
      <c r="S147" s="78"/>
      <c r="T147" s="79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135</v>
      </c>
      <c r="AU147" s="18" t="s">
        <v>80</v>
      </c>
    </row>
    <row r="148" s="2" customFormat="1">
      <c r="A148" s="33"/>
      <c r="B148" s="34"/>
      <c r="C148" s="35"/>
      <c r="D148" s="221" t="s">
        <v>136</v>
      </c>
      <c r="E148" s="35"/>
      <c r="F148" s="222" t="s">
        <v>423</v>
      </c>
      <c r="G148" s="35"/>
      <c r="H148" s="35"/>
      <c r="I148" s="35"/>
      <c r="J148" s="35"/>
      <c r="K148" s="35"/>
      <c r="L148" s="39"/>
      <c r="M148" s="253"/>
      <c r="N148" s="254"/>
      <c r="O148" s="255"/>
      <c r="P148" s="255"/>
      <c r="Q148" s="255"/>
      <c r="R148" s="255"/>
      <c r="S148" s="255"/>
      <c r="T148" s="256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136</v>
      </c>
      <c r="AU148" s="18" t="s">
        <v>80</v>
      </c>
    </row>
    <row r="149" s="2" customFormat="1" ht="6.96" customHeight="1">
      <c r="A149" s="33"/>
      <c r="B149" s="53"/>
      <c r="C149" s="54"/>
      <c r="D149" s="54"/>
      <c r="E149" s="54"/>
      <c r="F149" s="54"/>
      <c r="G149" s="54"/>
      <c r="H149" s="54"/>
      <c r="I149" s="54"/>
      <c r="J149" s="54"/>
      <c r="K149" s="54"/>
      <c r="L149" s="39"/>
      <c r="M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</row>
  </sheetData>
  <sheetProtection sheet="1" autoFilter="0" formatColumns="0" formatRows="0" objects="1" scenarios="1" spinCount="100000" saltValue="wovbftxXTA6WsaUGfyknTQR/kW/f6r7/nUIx9rY6+hntTrJ4xYdI3LbrXrN2or8lTLZheDc5h9Tj2FWgdcM9wQ==" hashValue="CJ2TWQ9AfvPkVp5AL14g3bT1UAd6L6dH2qllOgR49T28WWkJlpLexak8/7kAh9g2ygVh2C9YxM6dRgNpfTMMNw==" algorithmName="SHA-512" password="CC35"/>
  <autoFilter ref="C88:K14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4" r:id="rId1" display="https://podminky.urs.cz/item/CS_URS_2022_02/184813134"/>
    <hyperlink ref="F105" r:id="rId2" display="https://podminky.urs.cz/item/CS_URS_2022_02/184851613"/>
    <hyperlink ref="F109" r:id="rId3" display="https://podminky.urs.cz/item/CS_URS_2022_02/184911421"/>
    <hyperlink ref="F120" r:id="rId4" display="https://podminky.urs.cz/item/CS_URS_2022_02/185804311"/>
    <hyperlink ref="F127" r:id="rId5" display="https://podminky.urs.cz/item/CS_URS_2022_02/185851121"/>
    <hyperlink ref="F131" r:id="rId6" display="https://podminky.urs.cz/item/CS_URS_2022_02/185851129"/>
    <hyperlink ref="F148" r:id="rId7" display="https://podminky.urs.cz/item/CS_URS_2021_02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1"/>
      <c r="AT3" s="18" t="s">
        <v>80</v>
      </c>
    </row>
    <row r="4" s="1" customFormat="1" ht="24.96" customHeight="1">
      <c r="B4" s="21"/>
      <c r="D4" s="134" t="s">
        <v>100</v>
      </c>
      <c r="L4" s="21"/>
      <c r="M4" s="135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6" t="s">
        <v>14</v>
      </c>
      <c r="L6" s="21"/>
    </row>
    <row r="7" s="1" customFormat="1" ht="16.5" customHeight="1">
      <c r="B7" s="21"/>
      <c r="E7" s="137" t="str">
        <f>'Rekapitulace stavby'!K6</f>
        <v>02 - Stavba Větrolamu TEO 2 v k.ú. Ves Touškov</v>
      </c>
      <c r="F7" s="136"/>
      <c r="G7" s="136"/>
      <c r="H7" s="136"/>
      <c r="L7" s="21"/>
    </row>
    <row r="8" s="2" customFormat="1" ht="12" customHeight="1">
      <c r="A8" s="33"/>
      <c r="B8" s="39"/>
      <c r="C8" s="33"/>
      <c r="D8" s="136" t="s">
        <v>101</v>
      </c>
      <c r="E8" s="33"/>
      <c r="F8" s="33"/>
      <c r="G8" s="33"/>
      <c r="H8" s="33"/>
      <c r="I8" s="33"/>
      <c r="J8" s="33"/>
      <c r="K8" s="33"/>
      <c r="L8" s="138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39" t="s">
        <v>424</v>
      </c>
      <c r="F9" s="33"/>
      <c r="G9" s="33"/>
      <c r="H9" s="33"/>
      <c r="I9" s="33"/>
      <c r="J9" s="33"/>
      <c r="K9" s="33"/>
      <c r="L9" s="138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38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6" t="s">
        <v>16</v>
      </c>
      <c r="E11" s="33"/>
      <c r="F11" s="127" t="s">
        <v>17</v>
      </c>
      <c r="G11" s="33"/>
      <c r="H11" s="33"/>
      <c r="I11" s="136" t="s">
        <v>18</v>
      </c>
      <c r="J11" s="127" t="s">
        <v>17</v>
      </c>
      <c r="K11" s="33"/>
      <c r="L11" s="138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6" t="s">
        <v>19</v>
      </c>
      <c r="E12" s="33"/>
      <c r="F12" s="127" t="s">
        <v>20</v>
      </c>
      <c r="G12" s="33"/>
      <c r="H12" s="33"/>
      <c r="I12" s="136" t="s">
        <v>21</v>
      </c>
      <c r="J12" s="140" t="str">
        <f>'Rekapitulace stavby'!AN8</f>
        <v>6. 1. 2023</v>
      </c>
      <c r="K12" s="33"/>
      <c r="L12" s="138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38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6" t="s">
        <v>23</v>
      </c>
      <c r="E14" s="33"/>
      <c r="F14" s="33"/>
      <c r="G14" s="33"/>
      <c r="H14" s="33"/>
      <c r="I14" s="136" t="s">
        <v>24</v>
      </c>
      <c r="J14" s="127" t="s">
        <v>17</v>
      </c>
      <c r="K14" s="33"/>
      <c r="L14" s="138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27" t="s">
        <v>25</v>
      </c>
      <c r="F15" s="33"/>
      <c r="G15" s="33"/>
      <c r="H15" s="33"/>
      <c r="I15" s="136" t="s">
        <v>26</v>
      </c>
      <c r="J15" s="127" t="s">
        <v>17</v>
      </c>
      <c r="K15" s="33"/>
      <c r="L15" s="138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38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6" t="s">
        <v>27</v>
      </c>
      <c r="E17" s="33"/>
      <c r="F17" s="33"/>
      <c r="G17" s="33"/>
      <c r="H17" s="33"/>
      <c r="I17" s="136" t="s">
        <v>24</v>
      </c>
      <c r="J17" s="127" t="str">
        <f>'Rekapitulace stavby'!AN13</f>
        <v/>
      </c>
      <c r="K17" s="33"/>
      <c r="L17" s="138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27" t="str">
        <f>'Rekapitulace stavby'!E14</f>
        <v xml:space="preserve"> </v>
      </c>
      <c r="F18" s="127"/>
      <c r="G18" s="127"/>
      <c r="H18" s="127"/>
      <c r="I18" s="136" t="s">
        <v>26</v>
      </c>
      <c r="J18" s="127" t="str">
        <f>'Rekapitulace stavby'!AN14</f>
        <v/>
      </c>
      <c r="K18" s="33"/>
      <c r="L18" s="13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38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6" t="s">
        <v>29</v>
      </c>
      <c r="E20" s="33"/>
      <c r="F20" s="33"/>
      <c r="G20" s="33"/>
      <c r="H20" s="33"/>
      <c r="I20" s="136" t="s">
        <v>24</v>
      </c>
      <c r="J20" s="127" t="s">
        <v>17</v>
      </c>
      <c r="K20" s="33"/>
      <c r="L20" s="138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27" t="s">
        <v>30</v>
      </c>
      <c r="F21" s="33"/>
      <c r="G21" s="33"/>
      <c r="H21" s="33"/>
      <c r="I21" s="136" t="s">
        <v>26</v>
      </c>
      <c r="J21" s="127" t="s">
        <v>17</v>
      </c>
      <c r="K21" s="33"/>
      <c r="L21" s="138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38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6" t="s">
        <v>32</v>
      </c>
      <c r="E23" s="33"/>
      <c r="F23" s="33"/>
      <c r="G23" s="33"/>
      <c r="H23" s="33"/>
      <c r="I23" s="136" t="s">
        <v>24</v>
      </c>
      <c r="J23" s="127" t="s">
        <v>17</v>
      </c>
      <c r="K23" s="33"/>
      <c r="L23" s="138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27" t="s">
        <v>33</v>
      </c>
      <c r="F24" s="33"/>
      <c r="G24" s="33"/>
      <c r="H24" s="33"/>
      <c r="I24" s="136" t="s">
        <v>26</v>
      </c>
      <c r="J24" s="127" t="s">
        <v>17</v>
      </c>
      <c r="K24" s="33"/>
      <c r="L24" s="138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38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6" t="s">
        <v>34</v>
      </c>
      <c r="E26" s="33"/>
      <c r="F26" s="33"/>
      <c r="G26" s="33"/>
      <c r="H26" s="33"/>
      <c r="I26" s="33"/>
      <c r="J26" s="33"/>
      <c r="K26" s="33"/>
      <c r="L26" s="138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1"/>
      <c r="B27" s="142"/>
      <c r="C27" s="141"/>
      <c r="D27" s="141"/>
      <c r="E27" s="143" t="s">
        <v>17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38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5"/>
      <c r="E29" s="145"/>
      <c r="F29" s="145"/>
      <c r="G29" s="145"/>
      <c r="H29" s="145"/>
      <c r="I29" s="145"/>
      <c r="J29" s="145"/>
      <c r="K29" s="145"/>
      <c r="L29" s="138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6" t="s">
        <v>36</v>
      </c>
      <c r="E30" s="33"/>
      <c r="F30" s="33"/>
      <c r="G30" s="33"/>
      <c r="H30" s="33"/>
      <c r="I30" s="33"/>
      <c r="J30" s="147">
        <f>ROUND(J82, 2)</f>
        <v>70000</v>
      </c>
      <c r="K30" s="33"/>
      <c r="L30" s="138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5"/>
      <c r="E31" s="145"/>
      <c r="F31" s="145"/>
      <c r="G31" s="145"/>
      <c r="H31" s="145"/>
      <c r="I31" s="145"/>
      <c r="J31" s="145"/>
      <c r="K31" s="145"/>
      <c r="L31" s="138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8" t="s">
        <v>38</v>
      </c>
      <c r="G32" s="33"/>
      <c r="H32" s="33"/>
      <c r="I32" s="148" t="s">
        <v>37</v>
      </c>
      <c r="J32" s="148" t="s">
        <v>39</v>
      </c>
      <c r="K32" s="33"/>
      <c r="L32" s="138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49" t="s">
        <v>40</v>
      </c>
      <c r="E33" s="136" t="s">
        <v>41</v>
      </c>
      <c r="F33" s="150">
        <f>ROUND((SUM(BE82:BE106)),  2)</f>
        <v>70000</v>
      </c>
      <c r="G33" s="33"/>
      <c r="H33" s="33"/>
      <c r="I33" s="151">
        <v>0.20999999999999999</v>
      </c>
      <c r="J33" s="150">
        <f>ROUND(((SUM(BE82:BE106))*I33),  2)</f>
        <v>14700</v>
      </c>
      <c r="K33" s="33"/>
      <c r="L33" s="138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6" t="s">
        <v>42</v>
      </c>
      <c r="F34" s="150">
        <f>ROUND((SUM(BF82:BF106)),  2)</f>
        <v>0</v>
      </c>
      <c r="G34" s="33"/>
      <c r="H34" s="33"/>
      <c r="I34" s="151">
        <v>0.14999999999999999</v>
      </c>
      <c r="J34" s="150">
        <f>ROUND(((SUM(BF82:BF106))*I34),  2)</f>
        <v>0</v>
      </c>
      <c r="K34" s="33"/>
      <c r="L34" s="138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6" t="s">
        <v>43</v>
      </c>
      <c r="F35" s="150">
        <f>ROUND((SUM(BG82:BG106)),  2)</f>
        <v>0</v>
      </c>
      <c r="G35" s="33"/>
      <c r="H35" s="33"/>
      <c r="I35" s="151">
        <v>0.20999999999999999</v>
      </c>
      <c r="J35" s="150">
        <f>0</f>
        <v>0</v>
      </c>
      <c r="K35" s="33"/>
      <c r="L35" s="138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6" t="s">
        <v>44</v>
      </c>
      <c r="F36" s="150">
        <f>ROUND((SUM(BH82:BH106)),  2)</f>
        <v>0</v>
      </c>
      <c r="G36" s="33"/>
      <c r="H36" s="33"/>
      <c r="I36" s="151">
        <v>0.14999999999999999</v>
      </c>
      <c r="J36" s="150">
        <f>0</f>
        <v>0</v>
      </c>
      <c r="K36" s="33"/>
      <c r="L36" s="138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6" t="s">
        <v>45</v>
      </c>
      <c r="F37" s="150">
        <f>ROUND((SUM(BI82:BI106)),  2)</f>
        <v>0</v>
      </c>
      <c r="G37" s="33"/>
      <c r="H37" s="33"/>
      <c r="I37" s="151">
        <v>0</v>
      </c>
      <c r="J37" s="150">
        <f>0</f>
        <v>0</v>
      </c>
      <c r="K37" s="33"/>
      <c r="L37" s="138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38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2"/>
      <c r="D39" s="153" t="s">
        <v>46</v>
      </c>
      <c r="E39" s="154"/>
      <c r="F39" s="154"/>
      <c r="G39" s="155" t="s">
        <v>47</v>
      </c>
      <c r="H39" s="156" t="s">
        <v>48</v>
      </c>
      <c r="I39" s="154"/>
      <c r="J39" s="157">
        <f>SUM(J30:J37)</f>
        <v>84700</v>
      </c>
      <c r="K39" s="158"/>
      <c r="L39" s="138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8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8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103</v>
      </c>
      <c r="D45" s="35"/>
      <c r="E45" s="35"/>
      <c r="F45" s="35"/>
      <c r="G45" s="35"/>
      <c r="H45" s="35"/>
      <c r="I45" s="35"/>
      <c r="J45" s="35"/>
      <c r="K45" s="35"/>
      <c r="L45" s="138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38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38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63" t="str">
        <f>E7</f>
        <v>02 - Stavba Větrolamu TEO 2 v k.ú. Ves Touškov</v>
      </c>
      <c r="F48" s="30"/>
      <c r="G48" s="30"/>
      <c r="H48" s="30"/>
      <c r="I48" s="35"/>
      <c r="J48" s="35"/>
      <c r="K48" s="35"/>
      <c r="L48" s="138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101</v>
      </c>
      <c r="D49" s="35"/>
      <c r="E49" s="35"/>
      <c r="F49" s="35"/>
      <c r="G49" s="35"/>
      <c r="H49" s="35"/>
      <c r="I49" s="35"/>
      <c r="J49" s="35"/>
      <c r="K49" s="35"/>
      <c r="L49" s="138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210030-02-04 - VRN</v>
      </c>
      <c r="F50" s="35"/>
      <c r="G50" s="35"/>
      <c r="H50" s="35"/>
      <c r="I50" s="35"/>
      <c r="J50" s="35"/>
      <c r="K50" s="35"/>
      <c r="L50" s="138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38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>k.ú. Ves Touškov</v>
      </c>
      <c r="G52" s="35"/>
      <c r="H52" s="35"/>
      <c r="I52" s="30" t="s">
        <v>21</v>
      </c>
      <c r="J52" s="66" t="str">
        <f>IF(J12="","",J12)</f>
        <v>6. 1. 2023</v>
      </c>
      <c r="K52" s="35"/>
      <c r="L52" s="138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38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SPÚ, Pobočka Plzeň</v>
      </c>
      <c r="G54" s="35"/>
      <c r="H54" s="35"/>
      <c r="I54" s="30" t="s">
        <v>29</v>
      </c>
      <c r="J54" s="31" t="str">
        <f>E21</f>
        <v>Geocart CZ a.s.</v>
      </c>
      <c r="K54" s="35"/>
      <c r="L54" s="138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27</v>
      </c>
      <c r="D55" s="35"/>
      <c r="E55" s="35"/>
      <c r="F55" s="27" t="str">
        <f>IF(E18="","",E18)</f>
        <v xml:space="preserve"> </v>
      </c>
      <c r="G55" s="35"/>
      <c r="H55" s="35"/>
      <c r="I55" s="30" t="s">
        <v>32</v>
      </c>
      <c r="J55" s="31" t="str">
        <f>E24</f>
        <v>Ing. Petr Chytka</v>
      </c>
      <c r="K55" s="35"/>
      <c r="L55" s="138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38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64" t="s">
        <v>104</v>
      </c>
      <c r="D57" s="165"/>
      <c r="E57" s="165"/>
      <c r="F57" s="165"/>
      <c r="G57" s="165"/>
      <c r="H57" s="165"/>
      <c r="I57" s="165"/>
      <c r="J57" s="166" t="s">
        <v>105</v>
      </c>
      <c r="K57" s="165"/>
      <c r="L57" s="138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38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67" t="s">
        <v>68</v>
      </c>
      <c r="D59" s="35"/>
      <c r="E59" s="35"/>
      <c r="F59" s="35"/>
      <c r="G59" s="35"/>
      <c r="H59" s="35"/>
      <c r="I59" s="35"/>
      <c r="J59" s="96">
        <f>J82</f>
        <v>70000</v>
      </c>
      <c r="K59" s="35"/>
      <c r="L59" s="138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106</v>
      </c>
    </row>
    <row r="60" s="9" customFormat="1" ht="24.96" customHeight="1">
      <c r="A60" s="9"/>
      <c r="B60" s="168"/>
      <c r="C60" s="169"/>
      <c r="D60" s="170" t="s">
        <v>425</v>
      </c>
      <c r="E60" s="171"/>
      <c r="F60" s="171"/>
      <c r="G60" s="171"/>
      <c r="H60" s="171"/>
      <c r="I60" s="171"/>
      <c r="J60" s="172">
        <f>J83</f>
        <v>70000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19"/>
      <c r="D61" s="175" t="s">
        <v>426</v>
      </c>
      <c r="E61" s="176"/>
      <c r="F61" s="176"/>
      <c r="G61" s="176"/>
      <c r="H61" s="176"/>
      <c r="I61" s="176"/>
      <c r="J61" s="177">
        <f>J84</f>
        <v>50000</v>
      </c>
      <c r="K61" s="119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19"/>
      <c r="D62" s="175" t="s">
        <v>427</v>
      </c>
      <c r="E62" s="176"/>
      <c r="F62" s="176"/>
      <c r="G62" s="176"/>
      <c r="H62" s="176"/>
      <c r="I62" s="176"/>
      <c r="J62" s="177">
        <f>J104</f>
        <v>20000</v>
      </c>
      <c r="K62" s="119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38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="2" customFormat="1" ht="6.96" customHeight="1">
      <c r="A64" s="33"/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138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="2" customFormat="1" ht="6.96" customHeight="1">
      <c r="A68" s="33"/>
      <c r="B68" s="55"/>
      <c r="C68" s="56"/>
      <c r="D68" s="56"/>
      <c r="E68" s="56"/>
      <c r="F68" s="56"/>
      <c r="G68" s="56"/>
      <c r="H68" s="56"/>
      <c r="I68" s="56"/>
      <c r="J68" s="56"/>
      <c r="K68" s="56"/>
      <c r="L68" s="138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="2" customFormat="1" ht="24.96" customHeight="1">
      <c r="A69" s="33"/>
      <c r="B69" s="34"/>
      <c r="C69" s="24" t="s">
        <v>111</v>
      </c>
      <c r="D69" s="35"/>
      <c r="E69" s="35"/>
      <c r="F69" s="35"/>
      <c r="G69" s="35"/>
      <c r="H69" s="35"/>
      <c r="I69" s="35"/>
      <c r="J69" s="35"/>
      <c r="K69" s="35"/>
      <c r="L69" s="138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6.96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38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12" customHeight="1">
      <c r="A71" s="33"/>
      <c r="B71" s="34"/>
      <c r="C71" s="30" t="s">
        <v>14</v>
      </c>
      <c r="D71" s="35"/>
      <c r="E71" s="35"/>
      <c r="F71" s="35"/>
      <c r="G71" s="35"/>
      <c r="H71" s="35"/>
      <c r="I71" s="35"/>
      <c r="J71" s="35"/>
      <c r="K71" s="35"/>
      <c r="L71" s="138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6.5" customHeight="1">
      <c r="A72" s="33"/>
      <c r="B72" s="34"/>
      <c r="C72" s="35"/>
      <c r="D72" s="35"/>
      <c r="E72" s="163" t="str">
        <f>E7</f>
        <v>02 - Stavba Větrolamu TEO 2 v k.ú. Ves Touškov</v>
      </c>
      <c r="F72" s="30"/>
      <c r="G72" s="30"/>
      <c r="H72" s="30"/>
      <c r="I72" s="35"/>
      <c r="J72" s="35"/>
      <c r="K72" s="35"/>
      <c r="L72" s="138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2" customHeight="1">
      <c r="A73" s="33"/>
      <c r="B73" s="34"/>
      <c r="C73" s="30" t="s">
        <v>101</v>
      </c>
      <c r="D73" s="35"/>
      <c r="E73" s="35"/>
      <c r="F73" s="35"/>
      <c r="G73" s="35"/>
      <c r="H73" s="35"/>
      <c r="I73" s="35"/>
      <c r="J73" s="35"/>
      <c r="K73" s="35"/>
      <c r="L73" s="138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16.5" customHeight="1">
      <c r="A74" s="33"/>
      <c r="B74" s="34"/>
      <c r="C74" s="35"/>
      <c r="D74" s="35"/>
      <c r="E74" s="63" t="str">
        <f>E9</f>
        <v>210030-02-04 - VRN</v>
      </c>
      <c r="F74" s="35"/>
      <c r="G74" s="35"/>
      <c r="H74" s="35"/>
      <c r="I74" s="35"/>
      <c r="J74" s="35"/>
      <c r="K74" s="35"/>
      <c r="L74" s="138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8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2" customHeight="1">
      <c r="A76" s="33"/>
      <c r="B76" s="34"/>
      <c r="C76" s="30" t="s">
        <v>19</v>
      </c>
      <c r="D76" s="35"/>
      <c r="E76" s="35"/>
      <c r="F76" s="27" t="str">
        <f>F12</f>
        <v>k.ú. Ves Touškov</v>
      </c>
      <c r="G76" s="35"/>
      <c r="H76" s="35"/>
      <c r="I76" s="30" t="s">
        <v>21</v>
      </c>
      <c r="J76" s="66" t="str">
        <f>IF(J12="","",J12)</f>
        <v>6. 1. 2023</v>
      </c>
      <c r="K76" s="35"/>
      <c r="L76" s="138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6.96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38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5.15" customHeight="1">
      <c r="A78" s="33"/>
      <c r="B78" s="34"/>
      <c r="C78" s="30" t="s">
        <v>23</v>
      </c>
      <c r="D78" s="35"/>
      <c r="E78" s="35"/>
      <c r="F78" s="27" t="str">
        <f>E15</f>
        <v>SPÚ, Pobočka Plzeň</v>
      </c>
      <c r="G78" s="35"/>
      <c r="H78" s="35"/>
      <c r="I78" s="30" t="s">
        <v>29</v>
      </c>
      <c r="J78" s="31" t="str">
        <f>E21</f>
        <v>Geocart CZ a.s.</v>
      </c>
      <c r="K78" s="35"/>
      <c r="L78" s="138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5.15" customHeight="1">
      <c r="A79" s="33"/>
      <c r="B79" s="34"/>
      <c r="C79" s="30" t="s">
        <v>27</v>
      </c>
      <c r="D79" s="35"/>
      <c r="E79" s="35"/>
      <c r="F79" s="27" t="str">
        <f>IF(E18="","",E18)</f>
        <v xml:space="preserve"> </v>
      </c>
      <c r="G79" s="35"/>
      <c r="H79" s="35"/>
      <c r="I79" s="30" t="s">
        <v>32</v>
      </c>
      <c r="J79" s="31" t="str">
        <f>E24</f>
        <v>Ing. Petr Chytka</v>
      </c>
      <c r="K79" s="35"/>
      <c r="L79" s="138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0.32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38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11" customFormat="1" ht="29.28" customHeight="1">
      <c r="A81" s="179"/>
      <c r="B81" s="180"/>
      <c r="C81" s="181" t="s">
        <v>112</v>
      </c>
      <c r="D81" s="182" t="s">
        <v>55</v>
      </c>
      <c r="E81" s="182" t="s">
        <v>51</v>
      </c>
      <c r="F81" s="182" t="s">
        <v>52</v>
      </c>
      <c r="G81" s="182" t="s">
        <v>113</v>
      </c>
      <c r="H81" s="182" t="s">
        <v>114</v>
      </c>
      <c r="I81" s="182" t="s">
        <v>115</v>
      </c>
      <c r="J81" s="182" t="s">
        <v>105</v>
      </c>
      <c r="K81" s="183" t="s">
        <v>116</v>
      </c>
      <c r="L81" s="184"/>
      <c r="M81" s="86" t="s">
        <v>17</v>
      </c>
      <c r="N81" s="87" t="s">
        <v>40</v>
      </c>
      <c r="O81" s="87" t="s">
        <v>117</v>
      </c>
      <c r="P81" s="87" t="s">
        <v>118</v>
      </c>
      <c r="Q81" s="87" t="s">
        <v>119</v>
      </c>
      <c r="R81" s="87" t="s">
        <v>120</v>
      </c>
      <c r="S81" s="87" t="s">
        <v>121</v>
      </c>
      <c r="T81" s="88" t="s">
        <v>122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33"/>
      <c r="B82" s="34"/>
      <c r="C82" s="93" t="s">
        <v>123</v>
      </c>
      <c r="D82" s="35"/>
      <c r="E82" s="35"/>
      <c r="F82" s="35"/>
      <c r="G82" s="35"/>
      <c r="H82" s="35"/>
      <c r="I82" s="35"/>
      <c r="J82" s="185">
        <f>BK82</f>
        <v>70000</v>
      </c>
      <c r="K82" s="35"/>
      <c r="L82" s="39"/>
      <c r="M82" s="89"/>
      <c r="N82" s="186"/>
      <c r="O82" s="90"/>
      <c r="P82" s="187">
        <f>P83</f>
        <v>0</v>
      </c>
      <c r="Q82" s="90"/>
      <c r="R82" s="187">
        <f>R83</f>
        <v>0</v>
      </c>
      <c r="S82" s="90"/>
      <c r="T82" s="188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8" t="s">
        <v>69</v>
      </c>
      <c r="AU82" s="18" t="s">
        <v>106</v>
      </c>
      <c r="BK82" s="189">
        <f>BK83</f>
        <v>70000</v>
      </c>
    </row>
    <row r="83" s="12" customFormat="1" ht="25.92" customHeight="1">
      <c r="A83" s="12"/>
      <c r="B83" s="190"/>
      <c r="C83" s="191"/>
      <c r="D83" s="192" t="s">
        <v>69</v>
      </c>
      <c r="E83" s="193" t="s">
        <v>98</v>
      </c>
      <c r="F83" s="193" t="s">
        <v>428</v>
      </c>
      <c r="G83" s="191"/>
      <c r="H83" s="191"/>
      <c r="I83" s="191"/>
      <c r="J83" s="194">
        <f>BK83</f>
        <v>70000</v>
      </c>
      <c r="K83" s="191"/>
      <c r="L83" s="195"/>
      <c r="M83" s="196"/>
      <c r="N83" s="197"/>
      <c r="O83" s="197"/>
      <c r="P83" s="198">
        <f>P84+P104</f>
        <v>0</v>
      </c>
      <c r="Q83" s="197"/>
      <c r="R83" s="198">
        <f>R84+R104</f>
        <v>0</v>
      </c>
      <c r="S83" s="197"/>
      <c r="T83" s="199">
        <f>T84+T104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156</v>
      </c>
      <c r="AT83" s="201" t="s">
        <v>69</v>
      </c>
      <c r="AU83" s="201" t="s">
        <v>70</v>
      </c>
      <c r="AY83" s="200" t="s">
        <v>126</v>
      </c>
      <c r="BK83" s="202">
        <f>BK84+BK104</f>
        <v>70000</v>
      </c>
    </row>
    <row r="84" s="12" customFormat="1" ht="22.8" customHeight="1">
      <c r="A84" s="12"/>
      <c r="B84" s="190"/>
      <c r="C84" s="191"/>
      <c r="D84" s="192" t="s">
        <v>69</v>
      </c>
      <c r="E84" s="203" t="s">
        <v>429</v>
      </c>
      <c r="F84" s="203" t="s">
        <v>430</v>
      </c>
      <c r="G84" s="191"/>
      <c r="H84" s="191"/>
      <c r="I84" s="191"/>
      <c r="J84" s="204">
        <f>BK84</f>
        <v>50000</v>
      </c>
      <c r="K84" s="191"/>
      <c r="L84" s="195"/>
      <c r="M84" s="196"/>
      <c r="N84" s="197"/>
      <c r="O84" s="197"/>
      <c r="P84" s="198">
        <f>SUM(P85:P103)</f>
        <v>0</v>
      </c>
      <c r="Q84" s="197"/>
      <c r="R84" s="198">
        <f>SUM(R85:R103)</f>
        <v>0</v>
      </c>
      <c r="S84" s="197"/>
      <c r="T84" s="199">
        <f>SUM(T85:T103)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156</v>
      </c>
      <c r="AT84" s="201" t="s">
        <v>69</v>
      </c>
      <c r="AU84" s="201" t="s">
        <v>78</v>
      </c>
      <c r="AY84" s="200" t="s">
        <v>126</v>
      </c>
      <c r="BK84" s="202">
        <f>SUM(BK85:BK103)</f>
        <v>50000</v>
      </c>
    </row>
    <row r="85" s="2" customFormat="1" ht="16.5" customHeight="1">
      <c r="A85" s="33"/>
      <c r="B85" s="34"/>
      <c r="C85" s="205" t="s">
        <v>78</v>
      </c>
      <c r="D85" s="205" t="s">
        <v>128</v>
      </c>
      <c r="E85" s="206" t="s">
        <v>431</v>
      </c>
      <c r="F85" s="207" t="s">
        <v>432</v>
      </c>
      <c r="G85" s="208" t="s">
        <v>383</v>
      </c>
      <c r="H85" s="209">
        <v>1</v>
      </c>
      <c r="I85" s="210">
        <v>5000</v>
      </c>
      <c r="J85" s="210">
        <f>ROUND(I85*H85,2)</f>
        <v>5000</v>
      </c>
      <c r="K85" s="207" t="s">
        <v>421</v>
      </c>
      <c r="L85" s="39"/>
      <c r="M85" s="211" t="s">
        <v>17</v>
      </c>
      <c r="N85" s="212" t="s">
        <v>41</v>
      </c>
      <c r="O85" s="213">
        <v>0</v>
      </c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215" t="s">
        <v>433</v>
      </c>
      <c r="AT85" s="215" t="s">
        <v>128</v>
      </c>
      <c r="AU85" s="215" t="s">
        <v>80</v>
      </c>
      <c r="AY85" s="18" t="s">
        <v>126</v>
      </c>
      <c r="BE85" s="216">
        <f>IF(N85="základní",J85,0)</f>
        <v>5000</v>
      </c>
      <c r="BF85" s="216">
        <f>IF(N85="snížená",J85,0)</f>
        <v>0</v>
      </c>
      <c r="BG85" s="216">
        <f>IF(N85="zákl. přenesená",J85,0)</f>
        <v>0</v>
      </c>
      <c r="BH85" s="216">
        <f>IF(N85="sníž. přenesená",J85,0)</f>
        <v>0</v>
      </c>
      <c r="BI85" s="216">
        <f>IF(N85="nulová",J85,0)</f>
        <v>0</v>
      </c>
      <c r="BJ85" s="18" t="s">
        <v>78</v>
      </c>
      <c r="BK85" s="216">
        <f>ROUND(I85*H85,2)</f>
        <v>5000</v>
      </c>
      <c r="BL85" s="18" t="s">
        <v>433</v>
      </c>
      <c r="BM85" s="215" t="s">
        <v>434</v>
      </c>
    </row>
    <row r="86" s="2" customFormat="1">
      <c r="A86" s="33"/>
      <c r="B86" s="34"/>
      <c r="C86" s="35"/>
      <c r="D86" s="217" t="s">
        <v>135</v>
      </c>
      <c r="E86" s="35"/>
      <c r="F86" s="218" t="s">
        <v>432</v>
      </c>
      <c r="G86" s="35"/>
      <c r="H86" s="35"/>
      <c r="I86" s="35"/>
      <c r="J86" s="35"/>
      <c r="K86" s="35"/>
      <c r="L86" s="39"/>
      <c r="M86" s="219"/>
      <c r="N86" s="220"/>
      <c r="O86" s="78"/>
      <c r="P86" s="78"/>
      <c r="Q86" s="78"/>
      <c r="R86" s="78"/>
      <c r="S86" s="78"/>
      <c r="T86" s="79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8" t="s">
        <v>135</v>
      </c>
      <c r="AU86" s="18" t="s">
        <v>80</v>
      </c>
    </row>
    <row r="87" s="2" customFormat="1">
      <c r="A87" s="33"/>
      <c r="B87" s="34"/>
      <c r="C87" s="35"/>
      <c r="D87" s="221" t="s">
        <v>136</v>
      </c>
      <c r="E87" s="35"/>
      <c r="F87" s="222" t="s">
        <v>435</v>
      </c>
      <c r="G87" s="35"/>
      <c r="H87" s="35"/>
      <c r="I87" s="35"/>
      <c r="J87" s="35"/>
      <c r="K87" s="35"/>
      <c r="L87" s="39"/>
      <c r="M87" s="219"/>
      <c r="N87" s="220"/>
      <c r="O87" s="78"/>
      <c r="P87" s="78"/>
      <c r="Q87" s="78"/>
      <c r="R87" s="78"/>
      <c r="S87" s="78"/>
      <c r="T87" s="79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8" t="s">
        <v>136</v>
      </c>
      <c r="AU87" s="18" t="s">
        <v>80</v>
      </c>
    </row>
    <row r="88" s="13" customFormat="1">
      <c r="A88" s="13"/>
      <c r="B88" s="223"/>
      <c r="C88" s="224"/>
      <c r="D88" s="217" t="s">
        <v>138</v>
      </c>
      <c r="E88" s="225" t="s">
        <v>17</v>
      </c>
      <c r="F88" s="226" t="s">
        <v>78</v>
      </c>
      <c r="G88" s="224"/>
      <c r="H88" s="227">
        <v>1</v>
      </c>
      <c r="I88" s="224"/>
      <c r="J88" s="224"/>
      <c r="K88" s="224"/>
      <c r="L88" s="228"/>
      <c r="M88" s="229"/>
      <c r="N88" s="230"/>
      <c r="O88" s="230"/>
      <c r="P88" s="230"/>
      <c r="Q88" s="230"/>
      <c r="R88" s="230"/>
      <c r="S88" s="230"/>
      <c r="T88" s="231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2" t="s">
        <v>138</v>
      </c>
      <c r="AU88" s="232" t="s">
        <v>80</v>
      </c>
      <c r="AV88" s="13" t="s">
        <v>80</v>
      </c>
      <c r="AW88" s="13" t="s">
        <v>31</v>
      </c>
      <c r="AX88" s="13" t="s">
        <v>78</v>
      </c>
      <c r="AY88" s="232" t="s">
        <v>126</v>
      </c>
    </row>
    <row r="89" s="2" customFormat="1" ht="16.5" customHeight="1">
      <c r="A89" s="33"/>
      <c r="B89" s="34"/>
      <c r="C89" s="205" t="s">
        <v>80</v>
      </c>
      <c r="D89" s="205" t="s">
        <v>128</v>
      </c>
      <c r="E89" s="206" t="s">
        <v>436</v>
      </c>
      <c r="F89" s="207" t="s">
        <v>437</v>
      </c>
      <c r="G89" s="208" t="s">
        <v>383</v>
      </c>
      <c r="H89" s="209">
        <v>1</v>
      </c>
      <c r="I89" s="210">
        <v>10000</v>
      </c>
      <c r="J89" s="210">
        <f>ROUND(I89*H89,2)</f>
        <v>10000</v>
      </c>
      <c r="K89" s="207" t="s">
        <v>421</v>
      </c>
      <c r="L89" s="39"/>
      <c r="M89" s="211" t="s">
        <v>17</v>
      </c>
      <c r="N89" s="212" t="s">
        <v>41</v>
      </c>
      <c r="O89" s="213">
        <v>0</v>
      </c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215" t="s">
        <v>433</v>
      </c>
      <c r="AT89" s="215" t="s">
        <v>128</v>
      </c>
      <c r="AU89" s="215" t="s">
        <v>80</v>
      </c>
      <c r="AY89" s="18" t="s">
        <v>126</v>
      </c>
      <c r="BE89" s="216">
        <f>IF(N89="základní",J89,0)</f>
        <v>10000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8" t="s">
        <v>78</v>
      </c>
      <c r="BK89" s="216">
        <f>ROUND(I89*H89,2)</f>
        <v>10000</v>
      </c>
      <c r="BL89" s="18" t="s">
        <v>433</v>
      </c>
      <c r="BM89" s="215" t="s">
        <v>438</v>
      </c>
    </row>
    <row r="90" s="2" customFormat="1">
      <c r="A90" s="33"/>
      <c r="B90" s="34"/>
      <c r="C90" s="35"/>
      <c r="D90" s="217" t="s">
        <v>135</v>
      </c>
      <c r="E90" s="35"/>
      <c r="F90" s="218" t="s">
        <v>437</v>
      </c>
      <c r="G90" s="35"/>
      <c r="H90" s="35"/>
      <c r="I90" s="35"/>
      <c r="J90" s="35"/>
      <c r="K90" s="35"/>
      <c r="L90" s="39"/>
      <c r="M90" s="219"/>
      <c r="N90" s="220"/>
      <c r="O90" s="78"/>
      <c r="P90" s="78"/>
      <c r="Q90" s="78"/>
      <c r="R90" s="78"/>
      <c r="S90" s="78"/>
      <c r="T90" s="79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8" t="s">
        <v>135</v>
      </c>
      <c r="AU90" s="18" t="s">
        <v>80</v>
      </c>
    </row>
    <row r="91" s="2" customFormat="1">
      <c r="A91" s="33"/>
      <c r="B91" s="34"/>
      <c r="C91" s="35"/>
      <c r="D91" s="221" t="s">
        <v>136</v>
      </c>
      <c r="E91" s="35"/>
      <c r="F91" s="222" t="s">
        <v>439</v>
      </c>
      <c r="G91" s="35"/>
      <c r="H91" s="35"/>
      <c r="I91" s="35"/>
      <c r="J91" s="35"/>
      <c r="K91" s="35"/>
      <c r="L91" s="39"/>
      <c r="M91" s="219"/>
      <c r="N91" s="220"/>
      <c r="O91" s="78"/>
      <c r="P91" s="78"/>
      <c r="Q91" s="78"/>
      <c r="R91" s="78"/>
      <c r="S91" s="78"/>
      <c r="T91" s="79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8" t="s">
        <v>136</v>
      </c>
      <c r="AU91" s="18" t="s">
        <v>80</v>
      </c>
    </row>
    <row r="92" s="13" customFormat="1">
      <c r="A92" s="13"/>
      <c r="B92" s="223"/>
      <c r="C92" s="224"/>
      <c r="D92" s="217" t="s">
        <v>138</v>
      </c>
      <c r="E92" s="225" t="s">
        <v>17</v>
      </c>
      <c r="F92" s="226" t="s">
        <v>440</v>
      </c>
      <c r="G92" s="224"/>
      <c r="H92" s="227">
        <v>1</v>
      </c>
      <c r="I92" s="224"/>
      <c r="J92" s="224"/>
      <c r="K92" s="224"/>
      <c r="L92" s="228"/>
      <c r="M92" s="229"/>
      <c r="N92" s="230"/>
      <c r="O92" s="230"/>
      <c r="P92" s="230"/>
      <c r="Q92" s="230"/>
      <c r="R92" s="230"/>
      <c r="S92" s="230"/>
      <c r="T92" s="23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2" t="s">
        <v>138</v>
      </c>
      <c r="AU92" s="232" t="s">
        <v>80</v>
      </c>
      <c r="AV92" s="13" t="s">
        <v>80</v>
      </c>
      <c r="AW92" s="13" t="s">
        <v>31</v>
      </c>
      <c r="AX92" s="13" t="s">
        <v>78</v>
      </c>
      <c r="AY92" s="232" t="s">
        <v>126</v>
      </c>
    </row>
    <row r="93" s="2" customFormat="1" ht="16.5" customHeight="1">
      <c r="A93" s="33"/>
      <c r="B93" s="34"/>
      <c r="C93" s="205" t="s">
        <v>145</v>
      </c>
      <c r="D93" s="205" t="s">
        <v>128</v>
      </c>
      <c r="E93" s="206" t="s">
        <v>441</v>
      </c>
      <c r="F93" s="207" t="s">
        <v>442</v>
      </c>
      <c r="G93" s="208" t="s">
        <v>383</v>
      </c>
      <c r="H93" s="209">
        <v>1</v>
      </c>
      <c r="I93" s="210">
        <v>10000</v>
      </c>
      <c r="J93" s="210">
        <f>ROUND(I93*H93,2)</f>
        <v>10000</v>
      </c>
      <c r="K93" s="207" t="s">
        <v>421</v>
      </c>
      <c r="L93" s="39"/>
      <c r="M93" s="211" t="s">
        <v>17</v>
      </c>
      <c r="N93" s="212" t="s">
        <v>41</v>
      </c>
      <c r="O93" s="213">
        <v>0</v>
      </c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215" t="s">
        <v>433</v>
      </c>
      <c r="AT93" s="215" t="s">
        <v>128</v>
      </c>
      <c r="AU93" s="215" t="s">
        <v>80</v>
      </c>
      <c r="AY93" s="18" t="s">
        <v>126</v>
      </c>
      <c r="BE93" s="216">
        <f>IF(N93="základní",J93,0)</f>
        <v>10000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8" t="s">
        <v>78</v>
      </c>
      <c r="BK93" s="216">
        <f>ROUND(I93*H93,2)</f>
        <v>10000</v>
      </c>
      <c r="BL93" s="18" t="s">
        <v>433</v>
      </c>
      <c r="BM93" s="215" t="s">
        <v>443</v>
      </c>
    </row>
    <row r="94" s="2" customFormat="1">
      <c r="A94" s="33"/>
      <c r="B94" s="34"/>
      <c r="C94" s="35"/>
      <c r="D94" s="217" t="s">
        <v>135</v>
      </c>
      <c r="E94" s="35"/>
      <c r="F94" s="218" t="s">
        <v>442</v>
      </c>
      <c r="G94" s="35"/>
      <c r="H94" s="35"/>
      <c r="I94" s="35"/>
      <c r="J94" s="35"/>
      <c r="K94" s="35"/>
      <c r="L94" s="39"/>
      <c r="M94" s="219"/>
      <c r="N94" s="220"/>
      <c r="O94" s="78"/>
      <c r="P94" s="78"/>
      <c r="Q94" s="78"/>
      <c r="R94" s="78"/>
      <c r="S94" s="78"/>
      <c r="T94" s="79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8" t="s">
        <v>135</v>
      </c>
      <c r="AU94" s="18" t="s">
        <v>80</v>
      </c>
    </row>
    <row r="95" s="2" customFormat="1">
      <c r="A95" s="33"/>
      <c r="B95" s="34"/>
      <c r="C95" s="35"/>
      <c r="D95" s="221" t="s">
        <v>136</v>
      </c>
      <c r="E95" s="35"/>
      <c r="F95" s="222" t="s">
        <v>444</v>
      </c>
      <c r="G95" s="35"/>
      <c r="H95" s="35"/>
      <c r="I95" s="35"/>
      <c r="J95" s="35"/>
      <c r="K95" s="35"/>
      <c r="L95" s="39"/>
      <c r="M95" s="219"/>
      <c r="N95" s="220"/>
      <c r="O95" s="78"/>
      <c r="P95" s="78"/>
      <c r="Q95" s="78"/>
      <c r="R95" s="78"/>
      <c r="S95" s="78"/>
      <c r="T95" s="79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8" t="s">
        <v>136</v>
      </c>
      <c r="AU95" s="18" t="s">
        <v>80</v>
      </c>
    </row>
    <row r="96" s="13" customFormat="1">
      <c r="A96" s="13"/>
      <c r="B96" s="223"/>
      <c r="C96" s="224"/>
      <c r="D96" s="217" t="s">
        <v>138</v>
      </c>
      <c r="E96" s="225" t="s">
        <v>17</v>
      </c>
      <c r="F96" s="226" t="s">
        <v>445</v>
      </c>
      <c r="G96" s="224"/>
      <c r="H96" s="227">
        <v>1</v>
      </c>
      <c r="I96" s="224"/>
      <c r="J96" s="224"/>
      <c r="K96" s="224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138</v>
      </c>
      <c r="AU96" s="232" t="s">
        <v>80</v>
      </c>
      <c r="AV96" s="13" t="s">
        <v>80</v>
      </c>
      <c r="AW96" s="13" t="s">
        <v>31</v>
      </c>
      <c r="AX96" s="13" t="s">
        <v>78</v>
      </c>
      <c r="AY96" s="232" t="s">
        <v>126</v>
      </c>
    </row>
    <row r="97" s="2" customFormat="1" ht="16.5" customHeight="1">
      <c r="A97" s="33"/>
      <c r="B97" s="34"/>
      <c r="C97" s="205" t="s">
        <v>133</v>
      </c>
      <c r="D97" s="205" t="s">
        <v>128</v>
      </c>
      <c r="E97" s="206" t="s">
        <v>446</v>
      </c>
      <c r="F97" s="207" t="s">
        <v>447</v>
      </c>
      <c r="G97" s="208" t="s">
        <v>383</v>
      </c>
      <c r="H97" s="209">
        <v>1</v>
      </c>
      <c r="I97" s="210">
        <v>15000</v>
      </c>
      <c r="J97" s="210">
        <f>ROUND(I97*H97,2)</f>
        <v>15000</v>
      </c>
      <c r="K97" s="207" t="s">
        <v>421</v>
      </c>
      <c r="L97" s="39"/>
      <c r="M97" s="211" t="s">
        <v>17</v>
      </c>
      <c r="N97" s="212" t="s">
        <v>41</v>
      </c>
      <c r="O97" s="213">
        <v>0</v>
      </c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15" t="s">
        <v>433</v>
      </c>
      <c r="AT97" s="215" t="s">
        <v>128</v>
      </c>
      <c r="AU97" s="215" t="s">
        <v>80</v>
      </c>
      <c r="AY97" s="18" t="s">
        <v>126</v>
      </c>
      <c r="BE97" s="216">
        <f>IF(N97="základní",J97,0)</f>
        <v>15000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8" t="s">
        <v>78</v>
      </c>
      <c r="BK97" s="216">
        <f>ROUND(I97*H97,2)</f>
        <v>15000</v>
      </c>
      <c r="BL97" s="18" t="s">
        <v>433</v>
      </c>
      <c r="BM97" s="215" t="s">
        <v>448</v>
      </c>
    </row>
    <row r="98" s="2" customFormat="1">
      <c r="A98" s="33"/>
      <c r="B98" s="34"/>
      <c r="C98" s="35"/>
      <c r="D98" s="217" t="s">
        <v>135</v>
      </c>
      <c r="E98" s="35"/>
      <c r="F98" s="218" t="s">
        <v>447</v>
      </c>
      <c r="G98" s="35"/>
      <c r="H98" s="35"/>
      <c r="I98" s="35"/>
      <c r="J98" s="35"/>
      <c r="K98" s="35"/>
      <c r="L98" s="39"/>
      <c r="M98" s="219"/>
      <c r="N98" s="220"/>
      <c r="O98" s="78"/>
      <c r="P98" s="78"/>
      <c r="Q98" s="78"/>
      <c r="R98" s="78"/>
      <c r="S98" s="78"/>
      <c r="T98" s="79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8" t="s">
        <v>135</v>
      </c>
      <c r="AU98" s="18" t="s">
        <v>80</v>
      </c>
    </row>
    <row r="99" s="2" customFormat="1">
      <c r="A99" s="33"/>
      <c r="B99" s="34"/>
      <c r="C99" s="35"/>
      <c r="D99" s="221" t="s">
        <v>136</v>
      </c>
      <c r="E99" s="35"/>
      <c r="F99" s="222" t="s">
        <v>449</v>
      </c>
      <c r="G99" s="35"/>
      <c r="H99" s="35"/>
      <c r="I99" s="35"/>
      <c r="J99" s="35"/>
      <c r="K99" s="35"/>
      <c r="L99" s="39"/>
      <c r="M99" s="219"/>
      <c r="N99" s="220"/>
      <c r="O99" s="78"/>
      <c r="P99" s="78"/>
      <c r="Q99" s="78"/>
      <c r="R99" s="78"/>
      <c r="S99" s="78"/>
      <c r="T99" s="79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8" t="s">
        <v>136</v>
      </c>
      <c r="AU99" s="18" t="s">
        <v>80</v>
      </c>
    </row>
    <row r="100" s="2" customFormat="1" ht="21.75" customHeight="1">
      <c r="A100" s="33"/>
      <c r="B100" s="34"/>
      <c r="C100" s="205" t="s">
        <v>156</v>
      </c>
      <c r="D100" s="205" t="s">
        <v>128</v>
      </c>
      <c r="E100" s="206" t="s">
        <v>450</v>
      </c>
      <c r="F100" s="207" t="s">
        <v>451</v>
      </c>
      <c r="G100" s="208" t="s">
        <v>383</v>
      </c>
      <c r="H100" s="209">
        <v>1</v>
      </c>
      <c r="I100" s="210">
        <v>10000</v>
      </c>
      <c r="J100" s="210">
        <f>ROUND(I100*H100,2)</f>
        <v>10000</v>
      </c>
      <c r="K100" s="207" t="s">
        <v>17</v>
      </c>
      <c r="L100" s="39"/>
      <c r="M100" s="211" t="s">
        <v>17</v>
      </c>
      <c r="N100" s="212" t="s">
        <v>41</v>
      </c>
      <c r="O100" s="213">
        <v>0</v>
      </c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15" t="s">
        <v>133</v>
      </c>
      <c r="AT100" s="215" t="s">
        <v>128</v>
      </c>
      <c r="AU100" s="215" t="s">
        <v>80</v>
      </c>
      <c r="AY100" s="18" t="s">
        <v>126</v>
      </c>
      <c r="BE100" s="216">
        <f>IF(N100="základní",J100,0)</f>
        <v>10000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8" t="s">
        <v>78</v>
      </c>
      <c r="BK100" s="216">
        <f>ROUND(I100*H100,2)</f>
        <v>10000</v>
      </c>
      <c r="BL100" s="18" t="s">
        <v>133</v>
      </c>
      <c r="BM100" s="215" t="s">
        <v>452</v>
      </c>
    </row>
    <row r="101" s="2" customFormat="1">
      <c r="A101" s="33"/>
      <c r="B101" s="34"/>
      <c r="C101" s="35"/>
      <c r="D101" s="217" t="s">
        <v>135</v>
      </c>
      <c r="E101" s="35"/>
      <c r="F101" s="218" t="s">
        <v>453</v>
      </c>
      <c r="G101" s="35"/>
      <c r="H101" s="35"/>
      <c r="I101" s="35"/>
      <c r="J101" s="35"/>
      <c r="K101" s="35"/>
      <c r="L101" s="39"/>
      <c r="M101" s="219"/>
      <c r="N101" s="220"/>
      <c r="O101" s="78"/>
      <c r="P101" s="78"/>
      <c r="Q101" s="78"/>
      <c r="R101" s="78"/>
      <c r="S101" s="78"/>
      <c r="T101" s="79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8" t="s">
        <v>135</v>
      </c>
      <c r="AU101" s="18" t="s">
        <v>80</v>
      </c>
    </row>
    <row r="102" s="2" customFormat="1">
      <c r="A102" s="33"/>
      <c r="B102" s="34"/>
      <c r="C102" s="35"/>
      <c r="D102" s="217" t="s">
        <v>163</v>
      </c>
      <c r="E102" s="35"/>
      <c r="F102" s="242" t="s">
        <v>454</v>
      </c>
      <c r="G102" s="35"/>
      <c r="H102" s="35"/>
      <c r="I102" s="35"/>
      <c r="J102" s="35"/>
      <c r="K102" s="35"/>
      <c r="L102" s="39"/>
      <c r="M102" s="219"/>
      <c r="N102" s="220"/>
      <c r="O102" s="78"/>
      <c r="P102" s="78"/>
      <c r="Q102" s="78"/>
      <c r="R102" s="78"/>
      <c r="S102" s="78"/>
      <c r="T102" s="79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8" t="s">
        <v>163</v>
      </c>
      <c r="AU102" s="18" t="s">
        <v>80</v>
      </c>
    </row>
    <row r="103" s="13" customFormat="1">
      <c r="A103" s="13"/>
      <c r="B103" s="223"/>
      <c r="C103" s="224"/>
      <c r="D103" s="217" t="s">
        <v>138</v>
      </c>
      <c r="E103" s="225" t="s">
        <v>17</v>
      </c>
      <c r="F103" s="226" t="s">
        <v>78</v>
      </c>
      <c r="G103" s="224"/>
      <c r="H103" s="227">
        <v>1</v>
      </c>
      <c r="I103" s="224"/>
      <c r="J103" s="224"/>
      <c r="K103" s="224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138</v>
      </c>
      <c r="AU103" s="232" t="s">
        <v>80</v>
      </c>
      <c r="AV103" s="13" t="s">
        <v>80</v>
      </c>
      <c r="AW103" s="13" t="s">
        <v>31</v>
      </c>
      <c r="AX103" s="13" t="s">
        <v>78</v>
      </c>
      <c r="AY103" s="232" t="s">
        <v>126</v>
      </c>
    </row>
    <row r="104" s="12" customFormat="1" ht="22.8" customHeight="1">
      <c r="A104" s="12"/>
      <c r="B104" s="190"/>
      <c r="C104" s="191"/>
      <c r="D104" s="192" t="s">
        <v>69</v>
      </c>
      <c r="E104" s="203" t="s">
        <v>455</v>
      </c>
      <c r="F104" s="203" t="s">
        <v>456</v>
      </c>
      <c r="G104" s="191"/>
      <c r="H104" s="191"/>
      <c r="I104" s="191"/>
      <c r="J104" s="204">
        <f>BK104</f>
        <v>20000</v>
      </c>
      <c r="K104" s="191"/>
      <c r="L104" s="195"/>
      <c r="M104" s="196"/>
      <c r="N104" s="197"/>
      <c r="O104" s="197"/>
      <c r="P104" s="198">
        <f>SUM(P105:P106)</f>
        <v>0</v>
      </c>
      <c r="Q104" s="197"/>
      <c r="R104" s="198">
        <f>SUM(R105:R106)</f>
        <v>0</v>
      </c>
      <c r="S104" s="197"/>
      <c r="T104" s="199">
        <f>SUM(T105:T106)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0" t="s">
        <v>156</v>
      </c>
      <c r="AT104" s="201" t="s">
        <v>69</v>
      </c>
      <c r="AU104" s="201" t="s">
        <v>78</v>
      </c>
      <c r="AY104" s="200" t="s">
        <v>126</v>
      </c>
      <c r="BK104" s="202">
        <f>SUM(BK105:BK106)</f>
        <v>20000</v>
      </c>
    </row>
    <row r="105" s="2" customFormat="1" ht="16.5" customHeight="1">
      <c r="A105" s="33"/>
      <c r="B105" s="34"/>
      <c r="C105" s="205" t="s">
        <v>166</v>
      </c>
      <c r="D105" s="205" t="s">
        <v>128</v>
      </c>
      <c r="E105" s="206" t="s">
        <v>457</v>
      </c>
      <c r="F105" s="207" t="s">
        <v>458</v>
      </c>
      <c r="G105" s="208" t="s">
        <v>383</v>
      </c>
      <c r="H105" s="209">
        <v>1</v>
      </c>
      <c r="I105" s="210">
        <v>20000</v>
      </c>
      <c r="J105" s="210">
        <f>ROUND(I105*H105,2)</f>
        <v>20000</v>
      </c>
      <c r="K105" s="207" t="s">
        <v>17</v>
      </c>
      <c r="L105" s="39"/>
      <c r="M105" s="211" t="s">
        <v>17</v>
      </c>
      <c r="N105" s="212" t="s">
        <v>41</v>
      </c>
      <c r="O105" s="213">
        <v>0</v>
      </c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15" t="s">
        <v>433</v>
      </c>
      <c r="AT105" s="215" t="s">
        <v>128</v>
      </c>
      <c r="AU105" s="215" t="s">
        <v>80</v>
      </c>
      <c r="AY105" s="18" t="s">
        <v>126</v>
      </c>
      <c r="BE105" s="216">
        <f>IF(N105="základní",J105,0)</f>
        <v>20000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8" t="s">
        <v>78</v>
      </c>
      <c r="BK105" s="216">
        <f>ROUND(I105*H105,2)</f>
        <v>20000</v>
      </c>
      <c r="BL105" s="18" t="s">
        <v>433</v>
      </c>
      <c r="BM105" s="215" t="s">
        <v>459</v>
      </c>
    </row>
    <row r="106" s="2" customFormat="1">
      <c r="A106" s="33"/>
      <c r="B106" s="34"/>
      <c r="C106" s="35"/>
      <c r="D106" s="217" t="s">
        <v>135</v>
      </c>
      <c r="E106" s="35"/>
      <c r="F106" s="218" t="s">
        <v>458</v>
      </c>
      <c r="G106" s="35"/>
      <c r="H106" s="35"/>
      <c r="I106" s="35"/>
      <c r="J106" s="35"/>
      <c r="K106" s="35"/>
      <c r="L106" s="39"/>
      <c r="M106" s="253"/>
      <c r="N106" s="254"/>
      <c r="O106" s="255"/>
      <c r="P106" s="255"/>
      <c r="Q106" s="255"/>
      <c r="R106" s="255"/>
      <c r="S106" s="255"/>
      <c r="T106" s="256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135</v>
      </c>
      <c r="AU106" s="18" t="s">
        <v>80</v>
      </c>
    </row>
    <row r="107" s="2" customFormat="1" ht="6.96" customHeight="1">
      <c r="A107" s="33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39"/>
      <c r="M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</sheetData>
  <sheetProtection sheet="1" autoFilter="0" formatColumns="0" formatRows="0" objects="1" scenarios="1" spinCount="100000" saltValue="2/RoVZ+7Go8P/g+TiEpEE3rnLSa6Ebg9ZGW5g3JYzPh55cp+baj3gharaUPy0lhwXCnX6a384MzPC72cRFTvxA==" hashValue="S3I2qWG1G4ZOhzSnVrc035nmbsVOWdH6/AqZmTqTTiceo4JNqK88Iis/cXOlLoOeTQ9imbyiXOro9bfQL9NIFQ==" algorithmName="SHA-512" password="CC35"/>
  <autoFilter ref="C81:K106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1_02/011314000"/>
    <hyperlink ref="F91" r:id="rId2" display="https://podminky.urs.cz/item/CS_URS_2021_02/012103000"/>
    <hyperlink ref="F95" r:id="rId3" display="https://podminky.urs.cz/item/CS_URS_2021_02/012303000"/>
    <hyperlink ref="F99" r:id="rId4" display="https://podminky.urs.cz/item/CS_URS_2021_02/0132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6" customFormat="1" ht="45" customHeight="1">
      <c r="B3" s="270"/>
      <c r="C3" s="271" t="s">
        <v>460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461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462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463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464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465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466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467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468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469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470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77</v>
      </c>
      <c r="F18" s="277" t="s">
        <v>471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472</v>
      </c>
      <c r="F19" s="277" t="s">
        <v>473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474</v>
      </c>
      <c r="F20" s="277" t="s">
        <v>475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476</v>
      </c>
      <c r="F21" s="277" t="s">
        <v>477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478</v>
      </c>
      <c r="F22" s="277" t="s">
        <v>479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89</v>
      </c>
      <c r="F23" s="277" t="s">
        <v>480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481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482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483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484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485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486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487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488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489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112</v>
      </c>
      <c r="F36" s="277"/>
      <c r="G36" s="277" t="s">
        <v>490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491</v>
      </c>
      <c r="F37" s="277"/>
      <c r="G37" s="277" t="s">
        <v>492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51</v>
      </c>
      <c r="F38" s="277"/>
      <c r="G38" s="277" t="s">
        <v>493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52</v>
      </c>
      <c r="F39" s="277"/>
      <c r="G39" s="277" t="s">
        <v>494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113</v>
      </c>
      <c r="F40" s="277"/>
      <c r="G40" s="277" t="s">
        <v>495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114</v>
      </c>
      <c r="F41" s="277"/>
      <c r="G41" s="277" t="s">
        <v>496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497</v>
      </c>
      <c r="F42" s="277"/>
      <c r="G42" s="277" t="s">
        <v>498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499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500</v>
      </c>
      <c r="F44" s="277"/>
      <c r="G44" s="277" t="s">
        <v>501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116</v>
      </c>
      <c r="F45" s="277"/>
      <c r="G45" s="277" t="s">
        <v>502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503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504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505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506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507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508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509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510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511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512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513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514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515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516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517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518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519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520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521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522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523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524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525</v>
      </c>
      <c r="D76" s="295"/>
      <c r="E76" s="295"/>
      <c r="F76" s="295" t="s">
        <v>526</v>
      </c>
      <c r="G76" s="296"/>
      <c r="H76" s="295" t="s">
        <v>52</v>
      </c>
      <c r="I76" s="295" t="s">
        <v>55</v>
      </c>
      <c r="J76" s="295" t="s">
        <v>527</v>
      </c>
      <c r="K76" s="294"/>
    </row>
    <row r="77" s="1" customFormat="1" ht="17.25" customHeight="1">
      <c r="B77" s="292"/>
      <c r="C77" s="297" t="s">
        <v>528</v>
      </c>
      <c r="D77" s="297"/>
      <c r="E77" s="297"/>
      <c r="F77" s="298" t="s">
        <v>529</v>
      </c>
      <c r="G77" s="299"/>
      <c r="H77" s="297"/>
      <c r="I77" s="297"/>
      <c r="J77" s="297" t="s">
        <v>530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51</v>
      </c>
      <c r="D79" s="302"/>
      <c r="E79" s="302"/>
      <c r="F79" s="303" t="s">
        <v>531</v>
      </c>
      <c r="G79" s="304"/>
      <c r="H79" s="280" t="s">
        <v>532</v>
      </c>
      <c r="I79" s="280" t="s">
        <v>533</v>
      </c>
      <c r="J79" s="280">
        <v>20</v>
      </c>
      <c r="K79" s="294"/>
    </row>
    <row r="80" s="1" customFormat="1" ht="15" customHeight="1">
      <c r="B80" s="292"/>
      <c r="C80" s="280" t="s">
        <v>534</v>
      </c>
      <c r="D80" s="280"/>
      <c r="E80" s="280"/>
      <c r="F80" s="303" t="s">
        <v>531</v>
      </c>
      <c r="G80" s="304"/>
      <c r="H80" s="280" t="s">
        <v>535</v>
      </c>
      <c r="I80" s="280" t="s">
        <v>533</v>
      </c>
      <c r="J80" s="280">
        <v>120</v>
      </c>
      <c r="K80" s="294"/>
    </row>
    <row r="81" s="1" customFormat="1" ht="15" customHeight="1">
      <c r="B81" s="305"/>
      <c r="C81" s="280" t="s">
        <v>536</v>
      </c>
      <c r="D81" s="280"/>
      <c r="E81" s="280"/>
      <c r="F81" s="303" t="s">
        <v>537</v>
      </c>
      <c r="G81" s="304"/>
      <c r="H81" s="280" t="s">
        <v>538</v>
      </c>
      <c r="I81" s="280" t="s">
        <v>533</v>
      </c>
      <c r="J81" s="280">
        <v>50</v>
      </c>
      <c r="K81" s="294"/>
    </row>
    <row r="82" s="1" customFormat="1" ht="15" customHeight="1">
      <c r="B82" s="305"/>
      <c r="C82" s="280" t="s">
        <v>539</v>
      </c>
      <c r="D82" s="280"/>
      <c r="E82" s="280"/>
      <c r="F82" s="303" t="s">
        <v>531</v>
      </c>
      <c r="G82" s="304"/>
      <c r="H82" s="280" t="s">
        <v>540</v>
      </c>
      <c r="I82" s="280" t="s">
        <v>541</v>
      </c>
      <c r="J82" s="280"/>
      <c r="K82" s="294"/>
    </row>
    <row r="83" s="1" customFormat="1" ht="15" customHeight="1">
      <c r="B83" s="305"/>
      <c r="C83" s="306" t="s">
        <v>542</v>
      </c>
      <c r="D83" s="306"/>
      <c r="E83" s="306"/>
      <c r="F83" s="307" t="s">
        <v>537</v>
      </c>
      <c r="G83" s="306"/>
      <c r="H83" s="306" t="s">
        <v>543</v>
      </c>
      <c r="I83" s="306" t="s">
        <v>533</v>
      </c>
      <c r="J83" s="306">
        <v>15</v>
      </c>
      <c r="K83" s="294"/>
    </row>
    <row r="84" s="1" customFormat="1" ht="15" customHeight="1">
      <c r="B84" s="305"/>
      <c r="C84" s="306" t="s">
        <v>544</v>
      </c>
      <c r="D84" s="306"/>
      <c r="E84" s="306"/>
      <c r="F84" s="307" t="s">
        <v>537</v>
      </c>
      <c r="G84" s="306"/>
      <c r="H84" s="306" t="s">
        <v>545</v>
      </c>
      <c r="I84" s="306" t="s">
        <v>533</v>
      </c>
      <c r="J84" s="306">
        <v>15</v>
      </c>
      <c r="K84" s="294"/>
    </row>
    <row r="85" s="1" customFormat="1" ht="15" customHeight="1">
      <c r="B85" s="305"/>
      <c r="C85" s="306" t="s">
        <v>546</v>
      </c>
      <c r="D85" s="306"/>
      <c r="E85" s="306"/>
      <c r="F85" s="307" t="s">
        <v>537</v>
      </c>
      <c r="G85" s="306"/>
      <c r="H85" s="306" t="s">
        <v>547</v>
      </c>
      <c r="I85" s="306" t="s">
        <v>533</v>
      </c>
      <c r="J85" s="306">
        <v>20</v>
      </c>
      <c r="K85" s="294"/>
    </row>
    <row r="86" s="1" customFormat="1" ht="15" customHeight="1">
      <c r="B86" s="305"/>
      <c r="C86" s="306" t="s">
        <v>548</v>
      </c>
      <c r="D86" s="306"/>
      <c r="E86" s="306"/>
      <c r="F86" s="307" t="s">
        <v>537</v>
      </c>
      <c r="G86" s="306"/>
      <c r="H86" s="306" t="s">
        <v>549</v>
      </c>
      <c r="I86" s="306" t="s">
        <v>533</v>
      </c>
      <c r="J86" s="306">
        <v>20</v>
      </c>
      <c r="K86" s="294"/>
    </row>
    <row r="87" s="1" customFormat="1" ht="15" customHeight="1">
      <c r="B87" s="305"/>
      <c r="C87" s="280" t="s">
        <v>550</v>
      </c>
      <c r="D87" s="280"/>
      <c r="E87" s="280"/>
      <c r="F87" s="303" t="s">
        <v>537</v>
      </c>
      <c r="G87" s="304"/>
      <c r="H87" s="280" t="s">
        <v>551</v>
      </c>
      <c r="I87" s="280" t="s">
        <v>533</v>
      </c>
      <c r="J87" s="280">
        <v>50</v>
      </c>
      <c r="K87" s="294"/>
    </row>
    <row r="88" s="1" customFormat="1" ht="15" customHeight="1">
      <c r="B88" s="305"/>
      <c r="C88" s="280" t="s">
        <v>552</v>
      </c>
      <c r="D88" s="280"/>
      <c r="E88" s="280"/>
      <c r="F88" s="303" t="s">
        <v>537</v>
      </c>
      <c r="G88" s="304"/>
      <c r="H88" s="280" t="s">
        <v>553</v>
      </c>
      <c r="I88" s="280" t="s">
        <v>533</v>
      </c>
      <c r="J88" s="280">
        <v>20</v>
      </c>
      <c r="K88" s="294"/>
    </row>
    <row r="89" s="1" customFormat="1" ht="15" customHeight="1">
      <c r="B89" s="305"/>
      <c r="C89" s="280" t="s">
        <v>554</v>
      </c>
      <c r="D89" s="280"/>
      <c r="E89" s="280"/>
      <c r="F89" s="303" t="s">
        <v>537</v>
      </c>
      <c r="G89" s="304"/>
      <c r="H89" s="280" t="s">
        <v>555</v>
      </c>
      <c r="I89" s="280" t="s">
        <v>533</v>
      </c>
      <c r="J89" s="280">
        <v>20</v>
      </c>
      <c r="K89" s="294"/>
    </row>
    <row r="90" s="1" customFormat="1" ht="15" customHeight="1">
      <c r="B90" s="305"/>
      <c r="C90" s="280" t="s">
        <v>556</v>
      </c>
      <c r="D90" s="280"/>
      <c r="E90" s="280"/>
      <c r="F90" s="303" t="s">
        <v>537</v>
      </c>
      <c r="G90" s="304"/>
      <c r="H90" s="280" t="s">
        <v>557</v>
      </c>
      <c r="I90" s="280" t="s">
        <v>533</v>
      </c>
      <c r="J90" s="280">
        <v>50</v>
      </c>
      <c r="K90" s="294"/>
    </row>
    <row r="91" s="1" customFormat="1" ht="15" customHeight="1">
      <c r="B91" s="305"/>
      <c r="C91" s="280" t="s">
        <v>558</v>
      </c>
      <c r="D91" s="280"/>
      <c r="E91" s="280"/>
      <c r="F91" s="303" t="s">
        <v>537</v>
      </c>
      <c r="G91" s="304"/>
      <c r="H91" s="280" t="s">
        <v>558</v>
      </c>
      <c r="I91" s="280" t="s">
        <v>533</v>
      </c>
      <c r="J91" s="280">
        <v>50</v>
      </c>
      <c r="K91" s="294"/>
    </row>
    <row r="92" s="1" customFormat="1" ht="15" customHeight="1">
      <c r="B92" s="305"/>
      <c r="C92" s="280" t="s">
        <v>559</v>
      </c>
      <c r="D92" s="280"/>
      <c r="E92" s="280"/>
      <c r="F92" s="303" t="s">
        <v>537</v>
      </c>
      <c r="G92" s="304"/>
      <c r="H92" s="280" t="s">
        <v>560</v>
      </c>
      <c r="I92" s="280" t="s">
        <v>533</v>
      </c>
      <c r="J92" s="280">
        <v>255</v>
      </c>
      <c r="K92" s="294"/>
    </row>
    <row r="93" s="1" customFormat="1" ht="15" customHeight="1">
      <c r="B93" s="305"/>
      <c r="C93" s="280" t="s">
        <v>561</v>
      </c>
      <c r="D93" s="280"/>
      <c r="E93" s="280"/>
      <c r="F93" s="303" t="s">
        <v>531</v>
      </c>
      <c r="G93" s="304"/>
      <c r="H93" s="280" t="s">
        <v>562</v>
      </c>
      <c r="I93" s="280" t="s">
        <v>563</v>
      </c>
      <c r="J93" s="280"/>
      <c r="K93" s="294"/>
    </row>
    <row r="94" s="1" customFormat="1" ht="15" customHeight="1">
      <c r="B94" s="305"/>
      <c r="C94" s="280" t="s">
        <v>564</v>
      </c>
      <c r="D94" s="280"/>
      <c r="E94" s="280"/>
      <c r="F94" s="303" t="s">
        <v>531</v>
      </c>
      <c r="G94" s="304"/>
      <c r="H94" s="280" t="s">
        <v>565</v>
      </c>
      <c r="I94" s="280" t="s">
        <v>566</v>
      </c>
      <c r="J94" s="280"/>
      <c r="K94" s="294"/>
    </row>
    <row r="95" s="1" customFormat="1" ht="15" customHeight="1">
      <c r="B95" s="305"/>
      <c r="C95" s="280" t="s">
        <v>567</v>
      </c>
      <c r="D95" s="280"/>
      <c r="E95" s="280"/>
      <c r="F95" s="303" t="s">
        <v>531</v>
      </c>
      <c r="G95" s="304"/>
      <c r="H95" s="280" t="s">
        <v>567</v>
      </c>
      <c r="I95" s="280" t="s">
        <v>566</v>
      </c>
      <c r="J95" s="280"/>
      <c r="K95" s="294"/>
    </row>
    <row r="96" s="1" customFormat="1" ht="15" customHeight="1">
      <c r="B96" s="305"/>
      <c r="C96" s="280" t="s">
        <v>36</v>
      </c>
      <c r="D96" s="280"/>
      <c r="E96" s="280"/>
      <c r="F96" s="303" t="s">
        <v>531</v>
      </c>
      <c r="G96" s="304"/>
      <c r="H96" s="280" t="s">
        <v>568</v>
      </c>
      <c r="I96" s="280" t="s">
        <v>566</v>
      </c>
      <c r="J96" s="280"/>
      <c r="K96" s="294"/>
    </row>
    <row r="97" s="1" customFormat="1" ht="15" customHeight="1">
      <c r="B97" s="305"/>
      <c r="C97" s="280" t="s">
        <v>46</v>
      </c>
      <c r="D97" s="280"/>
      <c r="E97" s="280"/>
      <c r="F97" s="303" t="s">
        <v>531</v>
      </c>
      <c r="G97" s="304"/>
      <c r="H97" s="280" t="s">
        <v>569</v>
      </c>
      <c r="I97" s="280" t="s">
        <v>566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570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525</v>
      </c>
      <c r="D103" s="295"/>
      <c r="E103" s="295"/>
      <c r="F103" s="295" t="s">
        <v>526</v>
      </c>
      <c r="G103" s="296"/>
      <c r="H103" s="295" t="s">
        <v>52</v>
      </c>
      <c r="I103" s="295" t="s">
        <v>55</v>
      </c>
      <c r="J103" s="295" t="s">
        <v>527</v>
      </c>
      <c r="K103" s="294"/>
    </row>
    <row r="104" s="1" customFormat="1" ht="17.25" customHeight="1">
      <c r="B104" s="292"/>
      <c r="C104" s="297" t="s">
        <v>528</v>
      </c>
      <c r="D104" s="297"/>
      <c r="E104" s="297"/>
      <c r="F104" s="298" t="s">
        <v>529</v>
      </c>
      <c r="G104" s="299"/>
      <c r="H104" s="297"/>
      <c r="I104" s="297"/>
      <c r="J104" s="297" t="s">
        <v>530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51</v>
      </c>
      <c r="D106" s="302"/>
      <c r="E106" s="302"/>
      <c r="F106" s="303" t="s">
        <v>531</v>
      </c>
      <c r="G106" s="280"/>
      <c r="H106" s="280" t="s">
        <v>571</v>
      </c>
      <c r="I106" s="280" t="s">
        <v>533</v>
      </c>
      <c r="J106" s="280">
        <v>20</v>
      </c>
      <c r="K106" s="294"/>
    </row>
    <row r="107" s="1" customFormat="1" ht="15" customHeight="1">
      <c r="B107" s="292"/>
      <c r="C107" s="280" t="s">
        <v>534</v>
      </c>
      <c r="D107" s="280"/>
      <c r="E107" s="280"/>
      <c r="F107" s="303" t="s">
        <v>531</v>
      </c>
      <c r="G107" s="280"/>
      <c r="H107" s="280" t="s">
        <v>571</v>
      </c>
      <c r="I107" s="280" t="s">
        <v>533</v>
      </c>
      <c r="J107" s="280">
        <v>120</v>
      </c>
      <c r="K107" s="294"/>
    </row>
    <row r="108" s="1" customFormat="1" ht="15" customHeight="1">
      <c r="B108" s="305"/>
      <c r="C108" s="280" t="s">
        <v>536</v>
      </c>
      <c r="D108" s="280"/>
      <c r="E108" s="280"/>
      <c r="F108" s="303" t="s">
        <v>537</v>
      </c>
      <c r="G108" s="280"/>
      <c r="H108" s="280" t="s">
        <v>571</v>
      </c>
      <c r="I108" s="280" t="s">
        <v>533</v>
      </c>
      <c r="J108" s="280">
        <v>50</v>
      </c>
      <c r="K108" s="294"/>
    </row>
    <row r="109" s="1" customFormat="1" ht="15" customHeight="1">
      <c r="B109" s="305"/>
      <c r="C109" s="280" t="s">
        <v>539</v>
      </c>
      <c r="D109" s="280"/>
      <c r="E109" s="280"/>
      <c r="F109" s="303" t="s">
        <v>531</v>
      </c>
      <c r="G109" s="280"/>
      <c r="H109" s="280" t="s">
        <v>571</v>
      </c>
      <c r="I109" s="280" t="s">
        <v>541</v>
      </c>
      <c r="J109" s="280"/>
      <c r="K109" s="294"/>
    </row>
    <row r="110" s="1" customFormat="1" ht="15" customHeight="1">
      <c r="B110" s="305"/>
      <c r="C110" s="280" t="s">
        <v>550</v>
      </c>
      <c r="D110" s="280"/>
      <c r="E110" s="280"/>
      <c r="F110" s="303" t="s">
        <v>537</v>
      </c>
      <c r="G110" s="280"/>
      <c r="H110" s="280" t="s">
        <v>571</v>
      </c>
      <c r="I110" s="280" t="s">
        <v>533</v>
      </c>
      <c r="J110" s="280">
        <v>50</v>
      </c>
      <c r="K110" s="294"/>
    </row>
    <row r="111" s="1" customFormat="1" ht="15" customHeight="1">
      <c r="B111" s="305"/>
      <c r="C111" s="280" t="s">
        <v>558</v>
      </c>
      <c r="D111" s="280"/>
      <c r="E111" s="280"/>
      <c r="F111" s="303" t="s">
        <v>537</v>
      </c>
      <c r="G111" s="280"/>
      <c r="H111" s="280" t="s">
        <v>571</v>
      </c>
      <c r="I111" s="280" t="s">
        <v>533</v>
      </c>
      <c r="J111" s="280">
        <v>50</v>
      </c>
      <c r="K111" s="294"/>
    </row>
    <row r="112" s="1" customFormat="1" ht="15" customHeight="1">
      <c r="B112" s="305"/>
      <c r="C112" s="280" t="s">
        <v>556</v>
      </c>
      <c r="D112" s="280"/>
      <c r="E112" s="280"/>
      <c r="F112" s="303" t="s">
        <v>537</v>
      </c>
      <c r="G112" s="280"/>
      <c r="H112" s="280" t="s">
        <v>571</v>
      </c>
      <c r="I112" s="280" t="s">
        <v>533</v>
      </c>
      <c r="J112" s="280">
        <v>50</v>
      </c>
      <c r="K112" s="294"/>
    </row>
    <row r="113" s="1" customFormat="1" ht="15" customHeight="1">
      <c r="B113" s="305"/>
      <c r="C113" s="280" t="s">
        <v>51</v>
      </c>
      <c r="D113" s="280"/>
      <c r="E113" s="280"/>
      <c r="F113" s="303" t="s">
        <v>531</v>
      </c>
      <c r="G113" s="280"/>
      <c r="H113" s="280" t="s">
        <v>572</v>
      </c>
      <c r="I113" s="280" t="s">
        <v>533</v>
      </c>
      <c r="J113" s="280">
        <v>20</v>
      </c>
      <c r="K113" s="294"/>
    </row>
    <row r="114" s="1" customFormat="1" ht="15" customHeight="1">
      <c r="B114" s="305"/>
      <c r="C114" s="280" t="s">
        <v>573</v>
      </c>
      <c r="D114" s="280"/>
      <c r="E114" s="280"/>
      <c r="F114" s="303" t="s">
        <v>531</v>
      </c>
      <c r="G114" s="280"/>
      <c r="H114" s="280" t="s">
        <v>574</v>
      </c>
      <c r="I114" s="280" t="s">
        <v>533</v>
      </c>
      <c r="J114" s="280">
        <v>120</v>
      </c>
      <c r="K114" s="294"/>
    </row>
    <row r="115" s="1" customFormat="1" ht="15" customHeight="1">
      <c r="B115" s="305"/>
      <c r="C115" s="280" t="s">
        <v>36</v>
      </c>
      <c r="D115" s="280"/>
      <c r="E115" s="280"/>
      <c r="F115" s="303" t="s">
        <v>531</v>
      </c>
      <c r="G115" s="280"/>
      <c r="H115" s="280" t="s">
        <v>575</v>
      </c>
      <c r="I115" s="280" t="s">
        <v>566</v>
      </c>
      <c r="J115" s="280"/>
      <c r="K115" s="294"/>
    </row>
    <row r="116" s="1" customFormat="1" ht="15" customHeight="1">
      <c r="B116" s="305"/>
      <c r="C116" s="280" t="s">
        <v>46</v>
      </c>
      <c r="D116" s="280"/>
      <c r="E116" s="280"/>
      <c r="F116" s="303" t="s">
        <v>531</v>
      </c>
      <c r="G116" s="280"/>
      <c r="H116" s="280" t="s">
        <v>576</v>
      </c>
      <c r="I116" s="280" t="s">
        <v>566</v>
      </c>
      <c r="J116" s="280"/>
      <c r="K116" s="294"/>
    </row>
    <row r="117" s="1" customFormat="1" ht="15" customHeight="1">
      <c r="B117" s="305"/>
      <c r="C117" s="280" t="s">
        <v>55</v>
      </c>
      <c r="D117" s="280"/>
      <c r="E117" s="280"/>
      <c r="F117" s="303" t="s">
        <v>531</v>
      </c>
      <c r="G117" s="280"/>
      <c r="H117" s="280" t="s">
        <v>577</v>
      </c>
      <c r="I117" s="280" t="s">
        <v>578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579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525</v>
      </c>
      <c r="D123" s="295"/>
      <c r="E123" s="295"/>
      <c r="F123" s="295" t="s">
        <v>526</v>
      </c>
      <c r="G123" s="296"/>
      <c r="H123" s="295" t="s">
        <v>52</v>
      </c>
      <c r="I123" s="295" t="s">
        <v>55</v>
      </c>
      <c r="J123" s="295" t="s">
        <v>527</v>
      </c>
      <c r="K123" s="324"/>
    </row>
    <row r="124" s="1" customFormat="1" ht="17.25" customHeight="1">
      <c r="B124" s="323"/>
      <c r="C124" s="297" t="s">
        <v>528</v>
      </c>
      <c r="D124" s="297"/>
      <c r="E124" s="297"/>
      <c r="F124" s="298" t="s">
        <v>529</v>
      </c>
      <c r="G124" s="299"/>
      <c r="H124" s="297"/>
      <c r="I124" s="297"/>
      <c r="J124" s="297" t="s">
        <v>530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534</v>
      </c>
      <c r="D126" s="302"/>
      <c r="E126" s="302"/>
      <c r="F126" s="303" t="s">
        <v>531</v>
      </c>
      <c r="G126" s="280"/>
      <c r="H126" s="280" t="s">
        <v>571</v>
      </c>
      <c r="I126" s="280" t="s">
        <v>533</v>
      </c>
      <c r="J126" s="280">
        <v>120</v>
      </c>
      <c r="K126" s="328"/>
    </row>
    <row r="127" s="1" customFormat="1" ht="15" customHeight="1">
      <c r="B127" s="325"/>
      <c r="C127" s="280" t="s">
        <v>580</v>
      </c>
      <c r="D127" s="280"/>
      <c r="E127" s="280"/>
      <c r="F127" s="303" t="s">
        <v>531</v>
      </c>
      <c r="G127" s="280"/>
      <c r="H127" s="280" t="s">
        <v>581</v>
      </c>
      <c r="I127" s="280" t="s">
        <v>533</v>
      </c>
      <c r="J127" s="280" t="s">
        <v>582</v>
      </c>
      <c r="K127" s="328"/>
    </row>
    <row r="128" s="1" customFormat="1" ht="15" customHeight="1">
      <c r="B128" s="325"/>
      <c r="C128" s="280" t="s">
        <v>89</v>
      </c>
      <c r="D128" s="280"/>
      <c r="E128" s="280"/>
      <c r="F128" s="303" t="s">
        <v>531</v>
      </c>
      <c r="G128" s="280"/>
      <c r="H128" s="280" t="s">
        <v>583</v>
      </c>
      <c r="I128" s="280" t="s">
        <v>533</v>
      </c>
      <c r="J128" s="280" t="s">
        <v>582</v>
      </c>
      <c r="K128" s="328"/>
    </row>
    <row r="129" s="1" customFormat="1" ht="15" customHeight="1">
      <c r="B129" s="325"/>
      <c r="C129" s="280" t="s">
        <v>542</v>
      </c>
      <c r="D129" s="280"/>
      <c r="E129" s="280"/>
      <c r="F129" s="303" t="s">
        <v>537</v>
      </c>
      <c r="G129" s="280"/>
      <c r="H129" s="280" t="s">
        <v>543</v>
      </c>
      <c r="I129" s="280" t="s">
        <v>533</v>
      </c>
      <c r="J129" s="280">
        <v>15</v>
      </c>
      <c r="K129" s="328"/>
    </row>
    <row r="130" s="1" customFormat="1" ht="15" customHeight="1">
      <c r="B130" s="325"/>
      <c r="C130" s="306" t="s">
        <v>544</v>
      </c>
      <c r="D130" s="306"/>
      <c r="E130" s="306"/>
      <c r="F130" s="307" t="s">
        <v>537</v>
      </c>
      <c r="G130" s="306"/>
      <c r="H130" s="306" t="s">
        <v>545</v>
      </c>
      <c r="I130" s="306" t="s">
        <v>533</v>
      </c>
      <c r="J130" s="306">
        <v>15</v>
      </c>
      <c r="K130" s="328"/>
    </row>
    <row r="131" s="1" customFormat="1" ht="15" customHeight="1">
      <c r="B131" s="325"/>
      <c r="C131" s="306" t="s">
        <v>546</v>
      </c>
      <c r="D131" s="306"/>
      <c r="E131" s="306"/>
      <c r="F131" s="307" t="s">
        <v>537</v>
      </c>
      <c r="G131" s="306"/>
      <c r="H131" s="306" t="s">
        <v>547</v>
      </c>
      <c r="I131" s="306" t="s">
        <v>533</v>
      </c>
      <c r="J131" s="306">
        <v>20</v>
      </c>
      <c r="K131" s="328"/>
    </row>
    <row r="132" s="1" customFormat="1" ht="15" customHeight="1">
      <c r="B132" s="325"/>
      <c r="C132" s="306" t="s">
        <v>548</v>
      </c>
      <c r="D132" s="306"/>
      <c r="E132" s="306"/>
      <c r="F132" s="307" t="s">
        <v>537</v>
      </c>
      <c r="G132" s="306"/>
      <c r="H132" s="306" t="s">
        <v>549</v>
      </c>
      <c r="I132" s="306" t="s">
        <v>533</v>
      </c>
      <c r="J132" s="306">
        <v>20</v>
      </c>
      <c r="K132" s="328"/>
    </row>
    <row r="133" s="1" customFormat="1" ht="15" customHeight="1">
      <c r="B133" s="325"/>
      <c r="C133" s="280" t="s">
        <v>536</v>
      </c>
      <c r="D133" s="280"/>
      <c r="E133" s="280"/>
      <c r="F133" s="303" t="s">
        <v>537</v>
      </c>
      <c r="G133" s="280"/>
      <c r="H133" s="280" t="s">
        <v>571</v>
      </c>
      <c r="I133" s="280" t="s">
        <v>533</v>
      </c>
      <c r="J133" s="280">
        <v>50</v>
      </c>
      <c r="K133" s="328"/>
    </row>
    <row r="134" s="1" customFormat="1" ht="15" customHeight="1">
      <c r="B134" s="325"/>
      <c r="C134" s="280" t="s">
        <v>550</v>
      </c>
      <c r="D134" s="280"/>
      <c r="E134" s="280"/>
      <c r="F134" s="303" t="s">
        <v>537</v>
      </c>
      <c r="G134" s="280"/>
      <c r="H134" s="280" t="s">
        <v>571</v>
      </c>
      <c r="I134" s="280" t="s">
        <v>533</v>
      </c>
      <c r="J134" s="280">
        <v>50</v>
      </c>
      <c r="K134" s="328"/>
    </row>
    <row r="135" s="1" customFormat="1" ht="15" customHeight="1">
      <c r="B135" s="325"/>
      <c r="C135" s="280" t="s">
        <v>556</v>
      </c>
      <c r="D135" s="280"/>
      <c r="E135" s="280"/>
      <c r="F135" s="303" t="s">
        <v>537</v>
      </c>
      <c r="G135" s="280"/>
      <c r="H135" s="280" t="s">
        <v>571</v>
      </c>
      <c r="I135" s="280" t="s">
        <v>533</v>
      </c>
      <c r="J135" s="280">
        <v>50</v>
      </c>
      <c r="K135" s="328"/>
    </row>
    <row r="136" s="1" customFormat="1" ht="15" customHeight="1">
      <c r="B136" s="325"/>
      <c r="C136" s="280" t="s">
        <v>558</v>
      </c>
      <c r="D136" s="280"/>
      <c r="E136" s="280"/>
      <c r="F136" s="303" t="s">
        <v>537</v>
      </c>
      <c r="G136" s="280"/>
      <c r="H136" s="280" t="s">
        <v>571</v>
      </c>
      <c r="I136" s="280" t="s">
        <v>533</v>
      </c>
      <c r="J136" s="280">
        <v>50</v>
      </c>
      <c r="K136" s="328"/>
    </row>
    <row r="137" s="1" customFormat="1" ht="15" customHeight="1">
      <c r="B137" s="325"/>
      <c r="C137" s="280" t="s">
        <v>559</v>
      </c>
      <c r="D137" s="280"/>
      <c r="E137" s="280"/>
      <c r="F137" s="303" t="s">
        <v>537</v>
      </c>
      <c r="G137" s="280"/>
      <c r="H137" s="280" t="s">
        <v>584</v>
      </c>
      <c r="I137" s="280" t="s">
        <v>533</v>
      </c>
      <c r="J137" s="280">
        <v>255</v>
      </c>
      <c r="K137" s="328"/>
    </row>
    <row r="138" s="1" customFormat="1" ht="15" customHeight="1">
      <c r="B138" s="325"/>
      <c r="C138" s="280" t="s">
        <v>561</v>
      </c>
      <c r="D138" s="280"/>
      <c r="E138" s="280"/>
      <c r="F138" s="303" t="s">
        <v>531</v>
      </c>
      <c r="G138" s="280"/>
      <c r="H138" s="280" t="s">
        <v>585</v>
      </c>
      <c r="I138" s="280" t="s">
        <v>563</v>
      </c>
      <c r="J138" s="280"/>
      <c r="K138" s="328"/>
    </row>
    <row r="139" s="1" customFormat="1" ht="15" customHeight="1">
      <c r="B139" s="325"/>
      <c r="C139" s="280" t="s">
        <v>564</v>
      </c>
      <c r="D139" s="280"/>
      <c r="E139" s="280"/>
      <c r="F139" s="303" t="s">
        <v>531</v>
      </c>
      <c r="G139" s="280"/>
      <c r="H139" s="280" t="s">
        <v>586</v>
      </c>
      <c r="I139" s="280" t="s">
        <v>566</v>
      </c>
      <c r="J139" s="280"/>
      <c r="K139" s="328"/>
    </row>
    <row r="140" s="1" customFormat="1" ht="15" customHeight="1">
      <c r="B140" s="325"/>
      <c r="C140" s="280" t="s">
        <v>567</v>
      </c>
      <c r="D140" s="280"/>
      <c r="E140" s="280"/>
      <c r="F140" s="303" t="s">
        <v>531</v>
      </c>
      <c r="G140" s="280"/>
      <c r="H140" s="280" t="s">
        <v>567</v>
      </c>
      <c r="I140" s="280" t="s">
        <v>566</v>
      </c>
      <c r="J140" s="280"/>
      <c r="K140" s="328"/>
    </row>
    <row r="141" s="1" customFormat="1" ht="15" customHeight="1">
      <c r="B141" s="325"/>
      <c r="C141" s="280" t="s">
        <v>36</v>
      </c>
      <c r="D141" s="280"/>
      <c r="E141" s="280"/>
      <c r="F141" s="303" t="s">
        <v>531</v>
      </c>
      <c r="G141" s="280"/>
      <c r="H141" s="280" t="s">
        <v>587</v>
      </c>
      <c r="I141" s="280" t="s">
        <v>566</v>
      </c>
      <c r="J141" s="280"/>
      <c r="K141" s="328"/>
    </row>
    <row r="142" s="1" customFormat="1" ht="15" customHeight="1">
      <c r="B142" s="325"/>
      <c r="C142" s="280" t="s">
        <v>588</v>
      </c>
      <c r="D142" s="280"/>
      <c r="E142" s="280"/>
      <c r="F142" s="303" t="s">
        <v>531</v>
      </c>
      <c r="G142" s="280"/>
      <c r="H142" s="280" t="s">
        <v>589</v>
      </c>
      <c r="I142" s="280" t="s">
        <v>566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590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525</v>
      </c>
      <c r="D148" s="295"/>
      <c r="E148" s="295"/>
      <c r="F148" s="295" t="s">
        <v>526</v>
      </c>
      <c r="G148" s="296"/>
      <c r="H148" s="295" t="s">
        <v>52</v>
      </c>
      <c r="I148" s="295" t="s">
        <v>55</v>
      </c>
      <c r="J148" s="295" t="s">
        <v>527</v>
      </c>
      <c r="K148" s="294"/>
    </row>
    <row r="149" s="1" customFormat="1" ht="17.25" customHeight="1">
      <c r="B149" s="292"/>
      <c r="C149" s="297" t="s">
        <v>528</v>
      </c>
      <c r="D149" s="297"/>
      <c r="E149" s="297"/>
      <c r="F149" s="298" t="s">
        <v>529</v>
      </c>
      <c r="G149" s="299"/>
      <c r="H149" s="297"/>
      <c r="I149" s="297"/>
      <c r="J149" s="297" t="s">
        <v>530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534</v>
      </c>
      <c r="D151" s="280"/>
      <c r="E151" s="280"/>
      <c r="F151" s="333" t="s">
        <v>531</v>
      </c>
      <c r="G151" s="280"/>
      <c r="H151" s="332" t="s">
        <v>571</v>
      </c>
      <c r="I151" s="332" t="s">
        <v>533</v>
      </c>
      <c r="J151" s="332">
        <v>120</v>
      </c>
      <c r="K151" s="328"/>
    </row>
    <row r="152" s="1" customFormat="1" ht="15" customHeight="1">
      <c r="B152" s="305"/>
      <c r="C152" s="332" t="s">
        <v>580</v>
      </c>
      <c r="D152" s="280"/>
      <c r="E152" s="280"/>
      <c r="F152" s="333" t="s">
        <v>531</v>
      </c>
      <c r="G152" s="280"/>
      <c r="H152" s="332" t="s">
        <v>591</v>
      </c>
      <c r="I152" s="332" t="s">
        <v>533</v>
      </c>
      <c r="J152" s="332" t="s">
        <v>582</v>
      </c>
      <c r="K152" s="328"/>
    </row>
    <row r="153" s="1" customFormat="1" ht="15" customHeight="1">
      <c r="B153" s="305"/>
      <c r="C153" s="332" t="s">
        <v>89</v>
      </c>
      <c r="D153" s="280"/>
      <c r="E153" s="280"/>
      <c r="F153" s="333" t="s">
        <v>531</v>
      </c>
      <c r="G153" s="280"/>
      <c r="H153" s="332" t="s">
        <v>592</v>
      </c>
      <c r="I153" s="332" t="s">
        <v>533</v>
      </c>
      <c r="J153" s="332" t="s">
        <v>582</v>
      </c>
      <c r="K153" s="328"/>
    </row>
    <row r="154" s="1" customFormat="1" ht="15" customHeight="1">
      <c r="B154" s="305"/>
      <c r="C154" s="332" t="s">
        <v>536</v>
      </c>
      <c r="D154" s="280"/>
      <c r="E154" s="280"/>
      <c r="F154" s="333" t="s">
        <v>537</v>
      </c>
      <c r="G154" s="280"/>
      <c r="H154" s="332" t="s">
        <v>571</v>
      </c>
      <c r="I154" s="332" t="s">
        <v>533</v>
      </c>
      <c r="J154" s="332">
        <v>50</v>
      </c>
      <c r="K154" s="328"/>
    </row>
    <row r="155" s="1" customFormat="1" ht="15" customHeight="1">
      <c r="B155" s="305"/>
      <c r="C155" s="332" t="s">
        <v>539</v>
      </c>
      <c r="D155" s="280"/>
      <c r="E155" s="280"/>
      <c r="F155" s="333" t="s">
        <v>531</v>
      </c>
      <c r="G155" s="280"/>
      <c r="H155" s="332" t="s">
        <v>571</v>
      </c>
      <c r="I155" s="332" t="s">
        <v>541</v>
      </c>
      <c r="J155" s="332"/>
      <c r="K155" s="328"/>
    </row>
    <row r="156" s="1" customFormat="1" ht="15" customHeight="1">
      <c r="B156" s="305"/>
      <c r="C156" s="332" t="s">
        <v>550</v>
      </c>
      <c r="D156" s="280"/>
      <c r="E156" s="280"/>
      <c r="F156" s="333" t="s">
        <v>537</v>
      </c>
      <c r="G156" s="280"/>
      <c r="H156" s="332" t="s">
        <v>571</v>
      </c>
      <c r="I156" s="332" t="s">
        <v>533</v>
      </c>
      <c r="J156" s="332">
        <v>50</v>
      </c>
      <c r="K156" s="328"/>
    </row>
    <row r="157" s="1" customFormat="1" ht="15" customHeight="1">
      <c r="B157" s="305"/>
      <c r="C157" s="332" t="s">
        <v>558</v>
      </c>
      <c r="D157" s="280"/>
      <c r="E157" s="280"/>
      <c r="F157" s="333" t="s">
        <v>537</v>
      </c>
      <c r="G157" s="280"/>
      <c r="H157" s="332" t="s">
        <v>571</v>
      </c>
      <c r="I157" s="332" t="s">
        <v>533</v>
      </c>
      <c r="J157" s="332">
        <v>50</v>
      </c>
      <c r="K157" s="328"/>
    </row>
    <row r="158" s="1" customFormat="1" ht="15" customHeight="1">
      <c r="B158" s="305"/>
      <c r="C158" s="332" t="s">
        <v>556</v>
      </c>
      <c r="D158" s="280"/>
      <c r="E158" s="280"/>
      <c r="F158" s="333" t="s">
        <v>537</v>
      </c>
      <c r="G158" s="280"/>
      <c r="H158" s="332" t="s">
        <v>571</v>
      </c>
      <c r="I158" s="332" t="s">
        <v>533</v>
      </c>
      <c r="J158" s="332">
        <v>50</v>
      </c>
      <c r="K158" s="328"/>
    </row>
    <row r="159" s="1" customFormat="1" ht="15" customHeight="1">
      <c r="B159" s="305"/>
      <c r="C159" s="332" t="s">
        <v>104</v>
      </c>
      <c r="D159" s="280"/>
      <c r="E159" s="280"/>
      <c r="F159" s="333" t="s">
        <v>531</v>
      </c>
      <c r="G159" s="280"/>
      <c r="H159" s="332" t="s">
        <v>593</v>
      </c>
      <c r="I159" s="332" t="s">
        <v>533</v>
      </c>
      <c r="J159" s="332" t="s">
        <v>594</v>
      </c>
      <c r="K159" s="328"/>
    </row>
    <row r="160" s="1" customFormat="1" ht="15" customHeight="1">
      <c r="B160" s="305"/>
      <c r="C160" s="332" t="s">
        <v>595</v>
      </c>
      <c r="D160" s="280"/>
      <c r="E160" s="280"/>
      <c r="F160" s="333" t="s">
        <v>531</v>
      </c>
      <c r="G160" s="280"/>
      <c r="H160" s="332" t="s">
        <v>596</v>
      </c>
      <c r="I160" s="332" t="s">
        <v>566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597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525</v>
      </c>
      <c r="D166" s="295"/>
      <c r="E166" s="295"/>
      <c r="F166" s="295" t="s">
        <v>526</v>
      </c>
      <c r="G166" s="337"/>
      <c r="H166" s="338" t="s">
        <v>52</v>
      </c>
      <c r="I166" s="338" t="s">
        <v>55</v>
      </c>
      <c r="J166" s="295" t="s">
        <v>527</v>
      </c>
      <c r="K166" s="272"/>
    </row>
    <row r="167" s="1" customFormat="1" ht="17.25" customHeight="1">
      <c r="B167" s="273"/>
      <c r="C167" s="297" t="s">
        <v>528</v>
      </c>
      <c r="D167" s="297"/>
      <c r="E167" s="297"/>
      <c r="F167" s="298" t="s">
        <v>529</v>
      </c>
      <c r="G167" s="339"/>
      <c r="H167" s="340"/>
      <c r="I167" s="340"/>
      <c r="J167" s="297" t="s">
        <v>530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534</v>
      </c>
      <c r="D169" s="280"/>
      <c r="E169" s="280"/>
      <c r="F169" s="303" t="s">
        <v>531</v>
      </c>
      <c r="G169" s="280"/>
      <c r="H169" s="280" t="s">
        <v>571</v>
      </c>
      <c r="I169" s="280" t="s">
        <v>533</v>
      </c>
      <c r="J169" s="280">
        <v>120</v>
      </c>
      <c r="K169" s="328"/>
    </row>
    <row r="170" s="1" customFormat="1" ht="15" customHeight="1">
      <c r="B170" s="305"/>
      <c r="C170" s="280" t="s">
        <v>580</v>
      </c>
      <c r="D170" s="280"/>
      <c r="E170" s="280"/>
      <c r="F170" s="303" t="s">
        <v>531</v>
      </c>
      <c r="G170" s="280"/>
      <c r="H170" s="280" t="s">
        <v>581</v>
      </c>
      <c r="I170" s="280" t="s">
        <v>533</v>
      </c>
      <c r="J170" s="280" t="s">
        <v>582</v>
      </c>
      <c r="K170" s="328"/>
    </row>
    <row r="171" s="1" customFormat="1" ht="15" customHeight="1">
      <c r="B171" s="305"/>
      <c r="C171" s="280" t="s">
        <v>89</v>
      </c>
      <c r="D171" s="280"/>
      <c r="E171" s="280"/>
      <c r="F171" s="303" t="s">
        <v>531</v>
      </c>
      <c r="G171" s="280"/>
      <c r="H171" s="280" t="s">
        <v>598</v>
      </c>
      <c r="I171" s="280" t="s">
        <v>533</v>
      </c>
      <c r="J171" s="280" t="s">
        <v>582</v>
      </c>
      <c r="K171" s="328"/>
    </row>
    <row r="172" s="1" customFormat="1" ht="15" customHeight="1">
      <c r="B172" s="305"/>
      <c r="C172" s="280" t="s">
        <v>536</v>
      </c>
      <c r="D172" s="280"/>
      <c r="E172" s="280"/>
      <c r="F172" s="303" t="s">
        <v>537</v>
      </c>
      <c r="G172" s="280"/>
      <c r="H172" s="280" t="s">
        <v>598</v>
      </c>
      <c r="I172" s="280" t="s">
        <v>533</v>
      </c>
      <c r="J172" s="280">
        <v>50</v>
      </c>
      <c r="K172" s="328"/>
    </row>
    <row r="173" s="1" customFormat="1" ht="15" customHeight="1">
      <c r="B173" s="305"/>
      <c r="C173" s="280" t="s">
        <v>539</v>
      </c>
      <c r="D173" s="280"/>
      <c r="E173" s="280"/>
      <c r="F173" s="303" t="s">
        <v>531</v>
      </c>
      <c r="G173" s="280"/>
      <c r="H173" s="280" t="s">
        <v>598</v>
      </c>
      <c r="I173" s="280" t="s">
        <v>541</v>
      </c>
      <c r="J173" s="280"/>
      <c r="K173" s="328"/>
    </row>
    <row r="174" s="1" customFormat="1" ht="15" customHeight="1">
      <c r="B174" s="305"/>
      <c r="C174" s="280" t="s">
        <v>550</v>
      </c>
      <c r="D174" s="280"/>
      <c r="E174" s="280"/>
      <c r="F174" s="303" t="s">
        <v>537</v>
      </c>
      <c r="G174" s="280"/>
      <c r="H174" s="280" t="s">
        <v>598</v>
      </c>
      <c r="I174" s="280" t="s">
        <v>533</v>
      </c>
      <c r="J174" s="280">
        <v>50</v>
      </c>
      <c r="K174" s="328"/>
    </row>
    <row r="175" s="1" customFormat="1" ht="15" customHeight="1">
      <c r="B175" s="305"/>
      <c r="C175" s="280" t="s">
        <v>558</v>
      </c>
      <c r="D175" s="280"/>
      <c r="E175" s="280"/>
      <c r="F175" s="303" t="s">
        <v>537</v>
      </c>
      <c r="G175" s="280"/>
      <c r="H175" s="280" t="s">
        <v>598</v>
      </c>
      <c r="I175" s="280" t="s">
        <v>533</v>
      </c>
      <c r="J175" s="280">
        <v>50</v>
      </c>
      <c r="K175" s="328"/>
    </row>
    <row r="176" s="1" customFormat="1" ht="15" customHeight="1">
      <c r="B176" s="305"/>
      <c r="C176" s="280" t="s">
        <v>556</v>
      </c>
      <c r="D176" s="280"/>
      <c r="E176" s="280"/>
      <c r="F176" s="303" t="s">
        <v>537</v>
      </c>
      <c r="G176" s="280"/>
      <c r="H176" s="280" t="s">
        <v>598</v>
      </c>
      <c r="I176" s="280" t="s">
        <v>533</v>
      </c>
      <c r="J176" s="280">
        <v>50</v>
      </c>
      <c r="K176" s="328"/>
    </row>
    <row r="177" s="1" customFormat="1" ht="15" customHeight="1">
      <c r="B177" s="305"/>
      <c r="C177" s="280" t="s">
        <v>112</v>
      </c>
      <c r="D177" s="280"/>
      <c r="E177" s="280"/>
      <c r="F177" s="303" t="s">
        <v>531</v>
      </c>
      <c r="G177" s="280"/>
      <c r="H177" s="280" t="s">
        <v>599</v>
      </c>
      <c r="I177" s="280" t="s">
        <v>600</v>
      </c>
      <c r="J177" s="280"/>
      <c r="K177" s="328"/>
    </row>
    <row r="178" s="1" customFormat="1" ht="15" customHeight="1">
      <c r="B178" s="305"/>
      <c r="C178" s="280" t="s">
        <v>55</v>
      </c>
      <c r="D178" s="280"/>
      <c r="E178" s="280"/>
      <c r="F178" s="303" t="s">
        <v>531</v>
      </c>
      <c r="G178" s="280"/>
      <c r="H178" s="280" t="s">
        <v>601</v>
      </c>
      <c r="I178" s="280" t="s">
        <v>602</v>
      </c>
      <c r="J178" s="280">
        <v>1</v>
      </c>
      <c r="K178" s="328"/>
    </row>
    <row r="179" s="1" customFormat="1" ht="15" customHeight="1">
      <c r="B179" s="305"/>
      <c r="C179" s="280" t="s">
        <v>51</v>
      </c>
      <c r="D179" s="280"/>
      <c r="E179" s="280"/>
      <c r="F179" s="303" t="s">
        <v>531</v>
      </c>
      <c r="G179" s="280"/>
      <c r="H179" s="280" t="s">
        <v>603</v>
      </c>
      <c r="I179" s="280" t="s">
        <v>533</v>
      </c>
      <c r="J179" s="280">
        <v>20</v>
      </c>
      <c r="K179" s="328"/>
    </row>
    <row r="180" s="1" customFormat="1" ht="15" customHeight="1">
      <c r="B180" s="305"/>
      <c r="C180" s="280" t="s">
        <v>52</v>
      </c>
      <c r="D180" s="280"/>
      <c r="E180" s="280"/>
      <c r="F180" s="303" t="s">
        <v>531</v>
      </c>
      <c r="G180" s="280"/>
      <c r="H180" s="280" t="s">
        <v>604</v>
      </c>
      <c r="I180" s="280" t="s">
        <v>533</v>
      </c>
      <c r="J180" s="280">
        <v>255</v>
      </c>
      <c r="K180" s="328"/>
    </row>
    <row r="181" s="1" customFormat="1" ht="15" customHeight="1">
      <c r="B181" s="305"/>
      <c r="C181" s="280" t="s">
        <v>113</v>
      </c>
      <c r="D181" s="280"/>
      <c r="E181" s="280"/>
      <c r="F181" s="303" t="s">
        <v>531</v>
      </c>
      <c r="G181" s="280"/>
      <c r="H181" s="280" t="s">
        <v>495</v>
      </c>
      <c r="I181" s="280" t="s">
        <v>533</v>
      </c>
      <c r="J181" s="280">
        <v>10</v>
      </c>
      <c r="K181" s="328"/>
    </row>
    <row r="182" s="1" customFormat="1" ht="15" customHeight="1">
      <c r="B182" s="305"/>
      <c r="C182" s="280" t="s">
        <v>114</v>
      </c>
      <c r="D182" s="280"/>
      <c r="E182" s="280"/>
      <c r="F182" s="303" t="s">
        <v>531</v>
      </c>
      <c r="G182" s="280"/>
      <c r="H182" s="280" t="s">
        <v>605</v>
      </c>
      <c r="I182" s="280" t="s">
        <v>566</v>
      </c>
      <c r="J182" s="280"/>
      <c r="K182" s="328"/>
    </row>
    <row r="183" s="1" customFormat="1" ht="15" customHeight="1">
      <c r="B183" s="305"/>
      <c r="C183" s="280" t="s">
        <v>606</v>
      </c>
      <c r="D183" s="280"/>
      <c r="E183" s="280"/>
      <c r="F183" s="303" t="s">
        <v>531</v>
      </c>
      <c r="G183" s="280"/>
      <c r="H183" s="280" t="s">
        <v>607</v>
      </c>
      <c r="I183" s="280" t="s">
        <v>566</v>
      </c>
      <c r="J183" s="280"/>
      <c r="K183" s="328"/>
    </row>
    <row r="184" s="1" customFormat="1" ht="15" customHeight="1">
      <c r="B184" s="305"/>
      <c r="C184" s="280" t="s">
        <v>595</v>
      </c>
      <c r="D184" s="280"/>
      <c r="E184" s="280"/>
      <c r="F184" s="303" t="s">
        <v>531</v>
      </c>
      <c r="G184" s="280"/>
      <c r="H184" s="280" t="s">
        <v>608</v>
      </c>
      <c r="I184" s="280" t="s">
        <v>566</v>
      </c>
      <c r="J184" s="280"/>
      <c r="K184" s="328"/>
    </row>
    <row r="185" s="1" customFormat="1" ht="15" customHeight="1">
      <c r="B185" s="305"/>
      <c r="C185" s="280" t="s">
        <v>116</v>
      </c>
      <c r="D185" s="280"/>
      <c r="E185" s="280"/>
      <c r="F185" s="303" t="s">
        <v>537</v>
      </c>
      <c r="G185" s="280"/>
      <c r="H185" s="280" t="s">
        <v>609</v>
      </c>
      <c r="I185" s="280" t="s">
        <v>533</v>
      </c>
      <c r="J185" s="280">
        <v>50</v>
      </c>
      <c r="K185" s="328"/>
    </row>
    <row r="186" s="1" customFormat="1" ht="15" customHeight="1">
      <c r="B186" s="305"/>
      <c r="C186" s="280" t="s">
        <v>610</v>
      </c>
      <c r="D186" s="280"/>
      <c r="E186" s="280"/>
      <c r="F186" s="303" t="s">
        <v>537</v>
      </c>
      <c r="G186" s="280"/>
      <c r="H186" s="280" t="s">
        <v>611</v>
      </c>
      <c r="I186" s="280" t="s">
        <v>612</v>
      </c>
      <c r="J186" s="280"/>
      <c r="K186" s="328"/>
    </row>
    <row r="187" s="1" customFormat="1" ht="15" customHeight="1">
      <c r="B187" s="305"/>
      <c r="C187" s="280" t="s">
        <v>613</v>
      </c>
      <c r="D187" s="280"/>
      <c r="E187" s="280"/>
      <c r="F187" s="303" t="s">
        <v>537</v>
      </c>
      <c r="G187" s="280"/>
      <c r="H187" s="280" t="s">
        <v>614</v>
      </c>
      <c r="I187" s="280" t="s">
        <v>612</v>
      </c>
      <c r="J187" s="280"/>
      <c r="K187" s="328"/>
    </row>
    <row r="188" s="1" customFormat="1" ht="15" customHeight="1">
      <c r="B188" s="305"/>
      <c r="C188" s="280" t="s">
        <v>615</v>
      </c>
      <c r="D188" s="280"/>
      <c r="E188" s="280"/>
      <c r="F188" s="303" t="s">
        <v>537</v>
      </c>
      <c r="G188" s="280"/>
      <c r="H188" s="280" t="s">
        <v>616</v>
      </c>
      <c r="I188" s="280" t="s">
        <v>612</v>
      </c>
      <c r="J188" s="280"/>
      <c r="K188" s="328"/>
    </row>
    <row r="189" s="1" customFormat="1" ht="15" customHeight="1">
      <c r="B189" s="305"/>
      <c r="C189" s="341" t="s">
        <v>617</v>
      </c>
      <c r="D189" s="280"/>
      <c r="E189" s="280"/>
      <c r="F189" s="303" t="s">
        <v>537</v>
      </c>
      <c r="G189" s="280"/>
      <c r="H189" s="280" t="s">
        <v>618</v>
      </c>
      <c r="I189" s="280" t="s">
        <v>619</v>
      </c>
      <c r="J189" s="342" t="s">
        <v>620</v>
      </c>
      <c r="K189" s="328"/>
    </row>
    <row r="190" s="1" customFormat="1" ht="15" customHeight="1">
      <c r="B190" s="305"/>
      <c r="C190" s="341" t="s">
        <v>40</v>
      </c>
      <c r="D190" s="280"/>
      <c r="E190" s="280"/>
      <c r="F190" s="303" t="s">
        <v>531</v>
      </c>
      <c r="G190" s="280"/>
      <c r="H190" s="277" t="s">
        <v>621</v>
      </c>
      <c r="I190" s="280" t="s">
        <v>622</v>
      </c>
      <c r="J190" s="280"/>
      <c r="K190" s="328"/>
    </row>
    <row r="191" s="1" customFormat="1" ht="15" customHeight="1">
      <c r="B191" s="305"/>
      <c r="C191" s="341" t="s">
        <v>623</v>
      </c>
      <c r="D191" s="280"/>
      <c r="E191" s="280"/>
      <c r="F191" s="303" t="s">
        <v>531</v>
      </c>
      <c r="G191" s="280"/>
      <c r="H191" s="280" t="s">
        <v>624</v>
      </c>
      <c r="I191" s="280" t="s">
        <v>566</v>
      </c>
      <c r="J191" s="280"/>
      <c r="K191" s="328"/>
    </row>
    <row r="192" s="1" customFormat="1" ht="15" customHeight="1">
      <c r="B192" s="305"/>
      <c r="C192" s="341" t="s">
        <v>625</v>
      </c>
      <c r="D192" s="280"/>
      <c r="E192" s="280"/>
      <c r="F192" s="303" t="s">
        <v>531</v>
      </c>
      <c r="G192" s="280"/>
      <c r="H192" s="280" t="s">
        <v>626</v>
      </c>
      <c r="I192" s="280" t="s">
        <v>566</v>
      </c>
      <c r="J192" s="280"/>
      <c r="K192" s="328"/>
    </row>
    <row r="193" s="1" customFormat="1" ht="15" customHeight="1">
      <c r="B193" s="305"/>
      <c r="C193" s="341" t="s">
        <v>627</v>
      </c>
      <c r="D193" s="280"/>
      <c r="E193" s="280"/>
      <c r="F193" s="303" t="s">
        <v>537</v>
      </c>
      <c r="G193" s="280"/>
      <c r="H193" s="280" t="s">
        <v>628</v>
      </c>
      <c r="I193" s="280" t="s">
        <v>566</v>
      </c>
      <c r="J193" s="280"/>
      <c r="K193" s="328"/>
    </row>
    <row r="194" s="1" customFormat="1" ht="15" customHeight="1">
      <c r="B194" s="334"/>
      <c r="C194" s="343"/>
      <c r="D194" s="314"/>
      <c r="E194" s="314"/>
      <c r="F194" s="314"/>
      <c r="G194" s="314"/>
      <c r="H194" s="314"/>
      <c r="I194" s="314"/>
      <c r="J194" s="314"/>
      <c r="K194" s="335"/>
    </row>
    <row r="195" s="1" customFormat="1" ht="18.75" customHeight="1">
      <c r="B195" s="316"/>
      <c r="C195" s="326"/>
      <c r="D195" s="326"/>
      <c r="E195" s="326"/>
      <c r="F195" s="336"/>
      <c r="G195" s="326"/>
      <c r="H195" s="326"/>
      <c r="I195" s="326"/>
      <c r="J195" s="326"/>
      <c r="K195" s="316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288"/>
      <c r="C197" s="288"/>
      <c r="D197" s="288"/>
      <c r="E197" s="288"/>
      <c r="F197" s="288"/>
      <c r="G197" s="288"/>
      <c r="H197" s="288"/>
      <c r="I197" s="288"/>
      <c r="J197" s="288"/>
      <c r="K197" s="288"/>
    </row>
    <row r="198" s="1" customFormat="1" ht="13.5">
      <c r="B198" s="267"/>
      <c r="C198" s="268"/>
      <c r="D198" s="268"/>
      <c r="E198" s="268"/>
      <c r="F198" s="268"/>
      <c r="G198" s="268"/>
      <c r="H198" s="268"/>
      <c r="I198" s="268"/>
      <c r="J198" s="268"/>
      <c r="K198" s="269"/>
    </row>
    <row r="199" s="1" customFormat="1" ht="21">
      <c r="B199" s="270"/>
      <c r="C199" s="271" t="s">
        <v>629</v>
      </c>
      <c r="D199" s="271"/>
      <c r="E199" s="271"/>
      <c r="F199" s="271"/>
      <c r="G199" s="271"/>
      <c r="H199" s="271"/>
      <c r="I199" s="271"/>
      <c r="J199" s="271"/>
      <c r="K199" s="272"/>
    </row>
    <row r="200" s="1" customFormat="1" ht="25.5" customHeight="1">
      <c r="B200" s="270"/>
      <c r="C200" s="344" t="s">
        <v>630</v>
      </c>
      <c r="D200" s="344"/>
      <c r="E200" s="344"/>
      <c r="F200" s="344" t="s">
        <v>631</v>
      </c>
      <c r="G200" s="345"/>
      <c r="H200" s="344" t="s">
        <v>632</v>
      </c>
      <c r="I200" s="344"/>
      <c r="J200" s="344"/>
      <c r="K200" s="272"/>
    </row>
    <row r="201" s="1" customFormat="1" ht="5.25" customHeight="1">
      <c r="B201" s="305"/>
      <c r="C201" s="300"/>
      <c r="D201" s="300"/>
      <c r="E201" s="300"/>
      <c r="F201" s="300"/>
      <c r="G201" s="326"/>
      <c r="H201" s="300"/>
      <c r="I201" s="300"/>
      <c r="J201" s="300"/>
      <c r="K201" s="328"/>
    </row>
    <row r="202" s="1" customFormat="1" ht="15" customHeight="1">
      <c r="B202" s="305"/>
      <c r="C202" s="280" t="s">
        <v>622</v>
      </c>
      <c r="D202" s="280"/>
      <c r="E202" s="280"/>
      <c r="F202" s="303" t="s">
        <v>41</v>
      </c>
      <c r="G202" s="280"/>
      <c r="H202" s="280" t="s">
        <v>633</v>
      </c>
      <c r="I202" s="280"/>
      <c r="J202" s="280"/>
      <c r="K202" s="328"/>
    </row>
    <row r="203" s="1" customFormat="1" ht="15" customHeight="1">
      <c r="B203" s="305"/>
      <c r="C203" s="280"/>
      <c r="D203" s="280"/>
      <c r="E203" s="280"/>
      <c r="F203" s="303" t="s">
        <v>42</v>
      </c>
      <c r="G203" s="280"/>
      <c r="H203" s="280" t="s">
        <v>634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45</v>
      </c>
      <c r="G204" s="280"/>
      <c r="H204" s="280" t="s">
        <v>635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43</v>
      </c>
      <c r="G205" s="280"/>
      <c r="H205" s="280" t="s">
        <v>636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44</v>
      </c>
      <c r="G206" s="280"/>
      <c r="H206" s="280" t="s">
        <v>637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/>
      <c r="G207" s="280"/>
      <c r="H207" s="280"/>
      <c r="I207" s="280"/>
      <c r="J207" s="280"/>
      <c r="K207" s="328"/>
    </row>
    <row r="208" s="1" customFormat="1" ht="15" customHeight="1">
      <c r="B208" s="305"/>
      <c r="C208" s="280" t="s">
        <v>578</v>
      </c>
      <c r="D208" s="280"/>
      <c r="E208" s="280"/>
      <c r="F208" s="303" t="s">
        <v>77</v>
      </c>
      <c r="G208" s="280"/>
      <c r="H208" s="280" t="s">
        <v>638</v>
      </c>
      <c r="I208" s="280"/>
      <c r="J208" s="280"/>
      <c r="K208" s="328"/>
    </row>
    <row r="209" s="1" customFormat="1" ht="15" customHeight="1">
      <c r="B209" s="305"/>
      <c r="C209" s="280"/>
      <c r="D209" s="280"/>
      <c r="E209" s="280"/>
      <c r="F209" s="303" t="s">
        <v>474</v>
      </c>
      <c r="G209" s="280"/>
      <c r="H209" s="280" t="s">
        <v>475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472</v>
      </c>
      <c r="G210" s="280"/>
      <c r="H210" s="280" t="s">
        <v>639</v>
      </c>
      <c r="I210" s="280"/>
      <c r="J210" s="280"/>
      <c r="K210" s="328"/>
    </row>
    <row r="211" s="1" customFormat="1" ht="15" customHeight="1">
      <c r="B211" s="346"/>
      <c r="C211" s="280"/>
      <c r="D211" s="280"/>
      <c r="E211" s="280"/>
      <c r="F211" s="303" t="s">
        <v>476</v>
      </c>
      <c r="G211" s="341"/>
      <c r="H211" s="332" t="s">
        <v>477</v>
      </c>
      <c r="I211" s="332"/>
      <c r="J211" s="332"/>
      <c r="K211" s="347"/>
    </row>
    <row r="212" s="1" customFormat="1" ht="15" customHeight="1">
      <c r="B212" s="346"/>
      <c r="C212" s="280"/>
      <c r="D212" s="280"/>
      <c r="E212" s="280"/>
      <c r="F212" s="303" t="s">
        <v>478</v>
      </c>
      <c r="G212" s="341"/>
      <c r="H212" s="332" t="s">
        <v>640</v>
      </c>
      <c r="I212" s="332"/>
      <c r="J212" s="332"/>
      <c r="K212" s="347"/>
    </row>
    <row r="213" s="1" customFormat="1" ht="15" customHeight="1">
      <c r="B213" s="346"/>
      <c r="C213" s="280"/>
      <c r="D213" s="280"/>
      <c r="E213" s="280"/>
      <c r="F213" s="303"/>
      <c r="G213" s="341"/>
      <c r="H213" s="332"/>
      <c r="I213" s="332"/>
      <c r="J213" s="332"/>
      <c r="K213" s="347"/>
    </row>
    <row r="214" s="1" customFormat="1" ht="15" customHeight="1">
      <c r="B214" s="346"/>
      <c r="C214" s="280" t="s">
        <v>602</v>
      </c>
      <c r="D214" s="280"/>
      <c r="E214" s="280"/>
      <c r="F214" s="303">
        <v>1</v>
      </c>
      <c r="G214" s="341"/>
      <c r="H214" s="332" t="s">
        <v>641</v>
      </c>
      <c r="I214" s="332"/>
      <c r="J214" s="332"/>
      <c r="K214" s="347"/>
    </row>
    <row r="215" s="1" customFormat="1" ht="15" customHeight="1">
      <c r="B215" s="346"/>
      <c r="C215" s="280"/>
      <c r="D215" s="280"/>
      <c r="E215" s="280"/>
      <c r="F215" s="303">
        <v>2</v>
      </c>
      <c r="G215" s="341"/>
      <c r="H215" s="332" t="s">
        <v>642</v>
      </c>
      <c r="I215" s="332"/>
      <c r="J215" s="332"/>
      <c r="K215" s="347"/>
    </row>
    <row r="216" s="1" customFormat="1" ht="15" customHeight="1">
      <c r="B216" s="346"/>
      <c r="C216" s="280"/>
      <c r="D216" s="280"/>
      <c r="E216" s="280"/>
      <c r="F216" s="303">
        <v>3</v>
      </c>
      <c r="G216" s="341"/>
      <c r="H216" s="332" t="s">
        <v>643</v>
      </c>
      <c r="I216" s="332"/>
      <c r="J216" s="332"/>
      <c r="K216" s="347"/>
    </row>
    <row r="217" s="1" customFormat="1" ht="15" customHeight="1">
      <c r="B217" s="346"/>
      <c r="C217" s="280"/>
      <c r="D217" s="280"/>
      <c r="E217" s="280"/>
      <c r="F217" s="303">
        <v>4</v>
      </c>
      <c r="G217" s="341"/>
      <c r="H217" s="332" t="s">
        <v>644</v>
      </c>
      <c r="I217" s="332"/>
      <c r="J217" s="332"/>
      <c r="K217" s="347"/>
    </row>
    <row r="218" s="1" customFormat="1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mouckova</dc:creator>
  <cp:lastModifiedBy>mouckova</cp:lastModifiedBy>
  <dcterms:created xsi:type="dcterms:W3CDTF">2023-01-06T08:51:14Z</dcterms:created>
  <dcterms:modified xsi:type="dcterms:W3CDTF">2023-01-06T08:51:23Z</dcterms:modified>
</cp:coreProperties>
</file>